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sturk\Desktop\MF RFP\to post\"/>
    </mc:Choice>
  </mc:AlternateContent>
  <bookViews>
    <workbookView xWindow="0" yWindow="0" windowWidth="20430" windowHeight="7500" tabRatio="500"/>
  </bookViews>
  <sheets>
    <sheet name="Sheet 1" sheetId="1" r:id="rId1"/>
    <sheet name="Analysis" sheetId="2" r:id="rId2"/>
  </sheets>
  <definedNames>
    <definedName name="a">Analysis!$B$18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2" l="1"/>
  <c r="D12" i="1"/>
  <c r="D18" i="2"/>
  <c r="F60" i="1"/>
  <c r="D25" i="1"/>
  <c r="D47" i="1"/>
  <c r="D38" i="1"/>
  <c r="D48" i="1"/>
  <c r="D49" i="1"/>
  <c r="F62" i="1"/>
  <c r="D14" i="2"/>
  <c r="D60" i="1"/>
  <c r="D13" i="2"/>
  <c r="F61" i="1"/>
  <c r="D61" i="1"/>
  <c r="D13" i="1"/>
  <c r="E13" i="1"/>
  <c r="E12" i="1"/>
  <c r="D16" i="2"/>
  <c r="D15" i="2"/>
  <c r="D14" i="1"/>
  <c r="D12" i="2"/>
  <c r="D11" i="2"/>
  <c r="D10" i="2"/>
  <c r="D9" i="2"/>
  <c r="D8" i="2"/>
  <c r="D7" i="2"/>
  <c r="D6" i="2"/>
  <c r="D5" i="2"/>
  <c r="D3" i="2"/>
  <c r="D4" i="2"/>
  <c r="E10" i="1"/>
  <c r="E9" i="1"/>
  <c r="E8" i="1"/>
  <c r="E7" i="1"/>
</calcChain>
</file>

<file path=xl/sharedStrings.xml><?xml version="1.0" encoding="utf-8"?>
<sst xmlns="http://schemas.openxmlformats.org/spreadsheetml/2006/main" count="105" uniqueCount="80">
  <si>
    <t>Tenant Incomes</t>
  </si>
  <si>
    <t>Below 30%</t>
  </si>
  <si>
    <t>Below 60%</t>
  </si>
  <si>
    <t>Below 80%</t>
  </si>
  <si>
    <t>Above 80%</t>
  </si>
  <si>
    <t>#</t>
  </si>
  <si>
    <t>%</t>
  </si>
  <si>
    <t>Affordable Unts</t>
  </si>
  <si>
    <t>Market Rate Units</t>
  </si>
  <si>
    <t>Please supply requested loan terms for H&amp;S Revolving Fund:</t>
  </si>
  <si>
    <t>     </t>
  </si>
  <si>
    <t>(Describe work to be undertaken)</t>
  </si>
  <si>
    <t>Requested grant funding (if any):      </t>
  </si>
  <si>
    <t>Please supply requested loan terms for Energy Improvements from the Green Bank:</t>
  </si>
  <si>
    <t>What is the total anticipated annual debt service for the project?      </t>
  </si>
  <si>
    <t>Amount</t>
  </si>
  <si>
    <t>Status of Approval or existing debt service</t>
  </si>
  <si>
    <t>Source 1</t>
  </si>
  <si>
    <t>Source 2</t>
  </si>
  <si>
    <t>Source 3</t>
  </si>
  <si>
    <t>Source 4</t>
  </si>
  <si>
    <t>H&amp;S Revolving Fund</t>
  </si>
  <si>
    <t>Other Green Bank Loan</t>
  </si>
  <si>
    <t>Subtotal</t>
  </si>
  <si>
    <t>This Application</t>
  </si>
  <si>
    <t>Lender</t>
  </si>
  <si>
    <t>Revenue</t>
  </si>
  <si>
    <t>Expenses</t>
  </si>
  <si>
    <t>Debt Service</t>
  </si>
  <si>
    <t>Heating/ Hot Water</t>
  </si>
  <si>
    <t>Water</t>
  </si>
  <si>
    <t>Other Operating Expense</t>
  </si>
  <si>
    <t>Projected After Rehabilitation</t>
  </si>
  <si>
    <t>Owner Total Liabilities</t>
  </si>
  <si>
    <t>Owner Networth</t>
  </si>
  <si>
    <t>Owner Current Assets</t>
  </si>
  <si>
    <t xml:space="preserve">(Water past 12 months – Projected after rehab Water)/Water past 12 months   </t>
  </si>
  <si>
    <t>Owner Current Liabilities</t>
  </si>
  <si>
    <t>Projected Total Revenues/Total # Units</t>
  </si>
  <si>
    <t>TOTAL # Units</t>
  </si>
  <si>
    <t>Gross Sq Ft</t>
  </si>
  <si>
    <t>Health &amp; Safety Proposed Cost</t>
  </si>
  <si>
    <t>Proposed Energy Cost</t>
  </si>
  <si>
    <t>Total Proposed Project Cost</t>
  </si>
  <si>
    <t>a.     Loan Amount:</t>
  </si>
  <si>
    <t>b.     Interest Rate Requested (annual %):</t>
  </si>
  <si>
    <t>d.     Amortization Requested (years):</t>
  </si>
  <si>
    <t>e.     Purpose:</t>
  </si>
  <si>
    <t>f.      Anticipated Monthly Debt Service:</t>
  </si>
  <si>
    <t>Total Liabilities/Net Worth</t>
  </si>
  <si>
    <t xml:space="preserve">Current Total Revenues/Total # Units </t>
  </si>
  <si>
    <t>Projected Total Revenues/GSF</t>
  </si>
  <si>
    <t xml:space="preserve">Current Heat &amp; HW Costs/Total Units  </t>
  </si>
  <si>
    <t xml:space="preserve">Current Water Costs/Total Units  </t>
  </si>
  <si>
    <t xml:space="preserve">Total Operating Expense/Total Units  </t>
  </si>
  <si>
    <t xml:space="preserve">Health &amp; Safety Project Cost/Total Units </t>
  </si>
  <si>
    <t>Total Project Costs/Total Units</t>
  </si>
  <si>
    <t xml:space="preserve">(Heat &amp; HW past 12 months – Projected after rehab Heat &amp; HW)/Heat &amp; HW past 12 months  </t>
  </si>
  <si>
    <t>(number; 2 decimals)</t>
  </si>
  <si>
    <t>(%; 2 decimals)</t>
  </si>
  <si>
    <t>($ amount; no decimals)</t>
  </si>
  <si>
    <t>($ amount; 2 decimals)</t>
  </si>
  <si>
    <t>Owner Information</t>
  </si>
  <si>
    <t>Property Information</t>
  </si>
  <si>
    <t>Instructions:</t>
  </si>
  <si>
    <t>Past 12 Month Report</t>
  </si>
  <si>
    <t>Please complete below:</t>
  </si>
  <si>
    <t>Analysis (calculated automatically)</t>
  </si>
  <si>
    <r>
      <rPr>
        <sz val="11"/>
        <color theme="0"/>
        <rFont val="Arial"/>
      </rPr>
      <t xml:space="preserve">*To complete spreadsheet, please fill in </t>
    </r>
    <r>
      <rPr>
        <b/>
        <sz val="11"/>
        <color rgb="FFFFFF00"/>
        <rFont val="Arial"/>
      </rPr>
      <t>YELLOW BOXES</t>
    </r>
    <r>
      <rPr>
        <sz val="11"/>
        <color theme="0"/>
        <rFont val="Arial"/>
      </rPr>
      <t>.</t>
    </r>
  </si>
  <si>
    <t xml:space="preserve">EnergizeCT Health and Safety Revolving Loan Fund - Application </t>
  </si>
  <si>
    <t>FINANCIAL SPREADSHEET</t>
  </si>
  <si>
    <t>NOI (Net Operating Income)</t>
  </si>
  <si>
    <t>Green Bank</t>
  </si>
  <si>
    <t>c.     Construction term (months):</t>
  </si>
  <si>
    <t>c.     Construction Term (months):</t>
  </si>
  <si>
    <t>Grant requested/Affordable Unit</t>
  </si>
  <si>
    <t>H&amp;S/Total Project Cost</t>
  </si>
  <si>
    <r>
      <rPr>
        <b/>
        <sz val="11"/>
        <rFont val="Arial"/>
        <family val="2"/>
      </rPr>
      <t xml:space="preserve">Current Ratio 
</t>
    </r>
    <r>
      <rPr>
        <sz val="11"/>
        <rFont val="Arial"/>
      </rPr>
      <t xml:space="preserve">Current Assets/Current Liabilities </t>
    </r>
  </si>
  <si>
    <r>
      <rPr>
        <b/>
        <sz val="11"/>
        <rFont val="Arial"/>
        <family val="2"/>
      </rPr>
      <t>DSCR Existing</t>
    </r>
    <r>
      <rPr>
        <sz val="11"/>
        <rFont val="Arial"/>
      </rPr>
      <t xml:space="preserve">
(Total Revenue – Total Operating Expense)/Existing Annual Debt Service  </t>
    </r>
  </si>
  <si>
    <r>
      <rPr>
        <b/>
        <sz val="11"/>
        <rFont val="Arial"/>
        <family val="2"/>
      </rPr>
      <t xml:space="preserve">DSCR Proposed
</t>
    </r>
    <r>
      <rPr>
        <sz val="11"/>
        <rFont val="Arial"/>
      </rPr>
      <t>(Total Revenue – Total Operating Expense)/After Rehab Annual Debt Service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</si>
</sst>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;[Red]\-&quot;$&quot;#,##0.00"/>
    <numFmt numFmtId="165" formatCode="[$$-409]#,##0"/>
    <numFmt numFmtId="166" formatCode="[$$-409]#,##0.00"/>
    <numFmt numFmtId="167" formatCode="&quot;$&quot;#,##0.0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Arial"/>
    </font>
    <font>
      <b/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Arial"/>
    </font>
    <font>
      <sz val="8"/>
      <name val="Calibri"/>
      <family val="2"/>
      <scheme val="minor"/>
    </font>
    <font>
      <sz val="10"/>
      <color theme="0" tint="-0.249977111117893"/>
      <name val="Arial"/>
    </font>
    <font>
      <b/>
      <sz val="14"/>
      <color rgb="FF000000"/>
      <name val="Arial"/>
    </font>
    <font>
      <sz val="11"/>
      <name val="Arial"/>
    </font>
    <font>
      <sz val="14"/>
      <color theme="1"/>
      <name val="Arial"/>
    </font>
    <font>
      <b/>
      <sz val="11"/>
      <color rgb="FFFFFF00"/>
      <name val="Arial"/>
    </font>
    <font>
      <b/>
      <sz val="14"/>
      <color theme="0"/>
      <name val="Arial"/>
    </font>
    <font>
      <sz val="11"/>
      <color theme="0"/>
      <name val="Arial"/>
    </font>
    <font>
      <b/>
      <sz val="16"/>
      <color rgb="FF008000"/>
      <name val="Arial"/>
    </font>
    <font>
      <sz val="11"/>
      <color rgb="FFFF0000"/>
      <name val="Arial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13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/>
    <xf numFmtId="0" fontId="8" fillId="0" borderId="7" xfId="0" applyFont="1" applyBorder="1"/>
    <xf numFmtId="0" fontId="5" fillId="0" borderId="7" xfId="0" applyFont="1" applyBorder="1"/>
    <xf numFmtId="0" fontId="1" fillId="0" borderId="0" xfId="0" applyFont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7" borderId="18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16" xfId="0" applyFont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0" fontId="1" fillId="5" borderId="4" xfId="0" applyFont="1" applyFill="1" applyBorder="1" applyAlignment="1">
      <alignment horizontal="left" vertical="center" indent="1"/>
    </xf>
    <xf numFmtId="0" fontId="1" fillId="0" borderId="28" xfId="0" applyFont="1" applyBorder="1" applyAlignment="1">
      <alignment vertical="center"/>
    </xf>
    <xf numFmtId="0" fontId="2" fillId="8" borderId="29" xfId="0" applyFont="1" applyFill="1" applyBorder="1" applyAlignment="1">
      <alignment horizontal="left" vertical="center" indent="1"/>
    </xf>
    <xf numFmtId="0" fontId="1" fillId="8" borderId="30" xfId="0" applyFont="1" applyFill="1" applyBorder="1" applyAlignment="1">
      <alignment vertical="center"/>
    </xf>
    <xf numFmtId="0" fontId="1" fillId="8" borderId="31" xfId="0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  <xf numFmtId="0" fontId="8" fillId="8" borderId="3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" fillId="6" borderId="12" xfId="0" applyFont="1" applyFill="1" applyBorder="1" applyAlignment="1">
      <alignment vertical="center"/>
    </xf>
    <xf numFmtId="0" fontId="1" fillId="6" borderId="13" xfId="0" applyFont="1" applyFill="1" applyBorder="1" applyAlignment="1">
      <alignment vertical="center"/>
    </xf>
    <xf numFmtId="1" fontId="1" fillId="6" borderId="14" xfId="0" applyNumberFormat="1" applyFont="1" applyFill="1" applyBorder="1" applyAlignment="1">
      <alignment vertical="center"/>
    </xf>
    <xf numFmtId="0" fontId="1" fillId="0" borderId="24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3"/>
    </xf>
    <xf numFmtId="164" fontId="1" fillId="0" borderId="14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2" fontId="5" fillId="3" borderId="27" xfId="0" applyNumberFormat="1" applyFont="1" applyFill="1" applyBorder="1" applyProtection="1"/>
    <xf numFmtId="2" fontId="5" fillId="4" borderId="21" xfId="0" applyNumberFormat="1" applyFont="1" applyFill="1" applyBorder="1" applyProtection="1"/>
    <xf numFmtId="2" fontId="5" fillId="3" borderId="21" xfId="0" applyNumberFormat="1" applyFont="1" applyFill="1" applyBorder="1" applyProtection="1"/>
    <xf numFmtId="10" fontId="5" fillId="4" borderId="21" xfId="0" applyNumberFormat="1" applyFont="1" applyFill="1" applyBorder="1" applyProtection="1"/>
    <xf numFmtId="165" fontId="5" fillId="3" borderId="21" xfId="0" applyNumberFormat="1" applyFont="1" applyFill="1" applyBorder="1" applyProtection="1"/>
    <xf numFmtId="165" fontId="5" fillId="4" borderId="21" xfId="0" applyNumberFormat="1" applyFont="1" applyFill="1" applyBorder="1" applyProtection="1"/>
    <xf numFmtId="0" fontId="2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vertical="center"/>
    </xf>
    <xf numFmtId="0" fontId="1" fillId="0" borderId="26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vertical="center"/>
    </xf>
    <xf numFmtId="0" fontId="1" fillId="0" borderId="24" xfId="0" applyFont="1" applyBorder="1" applyAlignment="1">
      <alignment horizontal="left" vertical="center" wrapText="1" indent="3"/>
    </xf>
    <xf numFmtId="0" fontId="1" fillId="0" borderId="33" xfId="0" applyFont="1" applyBorder="1" applyAlignment="1">
      <alignment vertical="center"/>
    </xf>
    <xf numFmtId="166" fontId="1" fillId="0" borderId="23" xfId="0" applyNumberFormat="1" applyFont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/>
    </xf>
    <xf numFmtId="0" fontId="1" fillId="0" borderId="15" xfId="0" applyFont="1" applyBorder="1" applyAlignment="1">
      <alignment horizontal="right" vertical="center" wrapText="1"/>
    </xf>
    <xf numFmtId="0" fontId="1" fillId="0" borderId="21" xfId="0" applyFont="1" applyFill="1" applyBorder="1" applyAlignment="1">
      <alignment vertical="center" wrapText="1"/>
    </xf>
    <xf numFmtId="166" fontId="1" fillId="0" borderId="20" xfId="0" applyNumberFormat="1" applyFont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Border="1" applyAlignment="1">
      <alignment horizontal="right" vertical="center" indent="1"/>
    </xf>
    <xf numFmtId="0" fontId="1" fillId="0" borderId="16" xfId="0" applyFont="1" applyBorder="1" applyAlignment="1">
      <alignment horizontal="right" vertical="center"/>
    </xf>
    <xf numFmtId="0" fontId="1" fillId="7" borderId="9" xfId="0" applyFont="1" applyFill="1" applyBorder="1" applyAlignment="1">
      <alignment vertical="center"/>
    </xf>
    <xf numFmtId="0" fontId="1" fillId="0" borderId="9" xfId="0" applyFont="1" applyBorder="1" applyAlignment="1">
      <alignment horizontal="left" vertical="center" indent="1"/>
    </xf>
    <xf numFmtId="0" fontId="12" fillId="5" borderId="1" xfId="0" applyFont="1" applyFill="1" applyBorder="1" applyAlignment="1">
      <alignment horizontal="left" vertical="center" indent="1"/>
    </xf>
    <xf numFmtId="0" fontId="15" fillId="0" borderId="0" xfId="0" applyFont="1"/>
    <xf numFmtId="0" fontId="8" fillId="8" borderId="29" xfId="0" applyFont="1" applyFill="1" applyBorder="1" applyAlignment="1">
      <alignment horizontal="left" vertical="center" indent="1"/>
    </xf>
    <xf numFmtId="0" fontId="2" fillId="8" borderId="29" xfId="0" applyFont="1" applyFill="1" applyBorder="1" applyAlignment="1">
      <alignment horizontal="left" vertical="center" indent="1"/>
    </xf>
    <xf numFmtId="10" fontId="1" fillId="0" borderId="14" xfId="0" applyNumberFormat="1" applyFont="1" applyBorder="1" applyAlignment="1">
      <alignment vertical="center"/>
    </xf>
    <xf numFmtId="0" fontId="16" fillId="0" borderId="12" xfId="0" applyFont="1" applyBorder="1" applyAlignment="1">
      <alignment horizontal="left" vertical="center" wrapText="1" indent="1"/>
    </xf>
    <xf numFmtId="165" fontId="1" fillId="0" borderId="20" xfId="0" applyNumberFormat="1" applyFont="1" applyBorder="1" applyAlignment="1">
      <alignment vertical="center" wrapText="1"/>
    </xf>
    <xf numFmtId="167" fontId="5" fillId="3" borderId="21" xfId="0" applyNumberFormat="1" applyFont="1" applyFill="1" applyBorder="1" applyProtection="1"/>
    <xf numFmtId="10" fontId="5" fillId="3" borderId="21" xfId="0" applyNumberFormat="1" applyFont="1" applyFill="1" applyBorder="1" applyProtection="1"/>
    <xf numFmtId="0" fontId="0" fillId="3" borderId="9" xfId="0" applyFill="1" applyBorder="1" applyAlignment="1">
      <alignment vertical="top"/>
    </xf>
    <xf numFmtId="0" fontId="0" fillId="4" borderId="12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9" fillId="3" borderId="10" xfId="0" applyFont="1" applyFill="1" applyBorder="1" applyAlignment="1" applyProtection="1">
      <alignment vertical="top" wrapText="1"/>
    </xf>
    <xf numFmtId="0" fontId="9" fillId="4" borderId="13" xfId="0" applyFont="1" applyFill="1" applyBorder="1" applyAlignment="1" applyProtection="1">
      <alignment vertical="top" wrapText="1"/>
    </xf>
    <xf numFmtId="0" fontId="9" fillId="3" borderId="13" xfId="0" applyFont="1" applyFill="1" applyBorder="1" applyAlignment="1" applyProtection="1">
      <alignment vertical="top" wrapText="1"/>
    </xf>
    <xf numFmtId="0" fontId="7" fillId="3" borderId="35" xfId="0" applyFont="1" applyFill="1" applyBorder="1" applyProtection="1"/>
    <xf numFmtId="0" fontId="7" fillId="4" borderId="36" xfId="0" applyFont="1" applyFill="1" applyBorder="1" applyProtection="1"/>
    <xf numFmtId="0" fontId="7" fillId="3" borderId="36" xfId="0" applyFont="1" applyFill="1" applyBorder="1" applyProtection="1"/>
    <xf numFmtId="0" fontId="5" fillId="4" borderId="16" xfId="0" applyFont="1" applyFill="1" applyBorder="1"/>
    <xf numFmtId="0" fontId="7" fillId="4" borderId="37" xfId="0" applyFont="1" applyFill="1" applyBorder="1" applyProtection="1"/>
    <xf numFmtId="165" fontId="1" fillId="0" borderId="21" xfId="0" applyNumberFormat="1" applyFont="1" applyBorder="1" applyAlignment="1">
      <alignment vertical="center" wrapText="1"/>
    </xf>
    <xf numFmtId="0" fontId="2" fillId="7" borderId="27" xfId="0" applyFont="1" applyFill="1" applyBorder="1" applyAlignment="1">
      <alignment vertical="center" wrapText="1"/>
    </xf>
    <xf numFmtId="165" fontId="1" fillId="0" borderId="16" xfId="0" applyNumberFormat="1" applyFont="1" applyBorder="1" applyAlignment="1">
      <alignment vertical="center" wrapText="1"/>
    </xf>
    <xf numFmtId="165" fontId="1" fillId="0" borderId="17" xfId="0" applyNumberFormat="1" applyFont="1" applyBorder="1" applyAlignment="1">
      <alignment vertical="center" wrapText="1"/>
    </xf>
    <xf numFmtId="0" fontId="1" fillId="7" borderId="35" xfId="0" applyFont="1" applyFill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6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indent="1"/>
    </xf>
    <xf numFmtId="166" fontId="1" fillId="0" borderId="22" xfId="0" applyNumberFormat="1" applyFont="1" applyBorder="1" applyAlignment="1">
      <alignment vertical="center" wrapText="1"/>
    </xf>
    <xf numFmtId="166" fontId="1" fillId="0" borderId="21" xfId="0" applyNumberFormat="1" applyFont="1" applyBorder="1" applyAlignment="1">
      <alignment vertical="center" wrapText="1"/>
    </xf>
    <xf numFmtId="165" fontId="5" fillId="4" borderId="23" xfId="0" applyNumberFormat="1" applyFont="1" applyFill="1" applyBorder="1" applyProtection="1"/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2" borderId="20" xfId="0" applyFont="1" applyFill="1" applyBorder="1" applyAlignment="1" applyProtection="1">
      <alignment vertical="center"/>
      <protection locked="0"/>
    </xf>
    <xf numFmtId="165" fontId="1" fillId="2" borderId="23" xfId="0" applyNumberFormat="1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0" fontId="1" fillId="2" borderId="21" xfId="0" applyNumberFormat="1" applyFont="1" applyFill="1" applyBorder="1" applyAlignment="1" applyProtection="1">
      <alignment vertical="center" wrapText="1"/>
      <protection locked="0"/>
    </xf>
    <xf numFmtId="165" fontId="1" fillId="2" borderId="21" xfId="0" applyNumberFormat="1" applyFont="1" applyFill="1" applyBorder="1" applyAlignment="1" applyProtection="1">
      <alignment vertical="center" wrapText="1"/>
      <protection locked="0"/>
    </xf>
    <xf numFmtId="165" fontId="1" fillId="2" borderId="20" xfId="0" applyNumberFormat="1" applyFont="1" applyFill="1" applyBorder="1" applyAlignment="1" applyProtection="1">
      <alignment vertical="center" wrapText="1"/>
      <protection locked="0"/>
    </xf>
    <xf numFmtId="166" fontId="1" fillId="2" borderId="20" xfId="0" applyNumberFormat="1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3" fontId="1" fillId="2" borderId="27" xfId="0" applyNumberFormat="1" applyFont="1" applyFill="1" applyBorder="1" applyAlignment="1" applyProtection="1">
      <alignment vertical="center"/>
      <protection locked="0"/>
    </xf>
    <xf numFmtId="0" fontId="17" fillId="3" borderId="13" xfId="0" applyFont="1" applyFill="1" applyBorder="1" applyAlignment="1" applyProtection="1">
      <alignment vertical="top" wrapText="1"/>
    </xf>
    <xf numFmtId="0" fontId="8" fillId="8" borderId="29" xfId="0" applyFont="1" applyFill="1" applyBorder="1" applyAlignment="1">
      <alignment horizontal="left" vertical="center" indent="1"/>
    </xf>
    <xf numFmtId="0" fontId="8" fillId="8" borderId="30" xfId="0" applyFont="1" applyFill="1" applyBorder="1" applyAlignment="1">
      <alignment horizontal="left" vertical="center" indent="1"/>
    </xf>
    <xf numFmtId="0" fontId="8" fillId="8" borderId="31" xfId="0" applyFont="1" applyFill="1" applyBorder="1" applyAlignment="1">
      <alignment horizontal="left" vertical="center" indent="1"/>
    </xf>
    <xf numFmtId="0" fontId="2" fillId="8" borderId="29" xfId="0" applyFont="1" applyFill="1" applyBorder="1" applyAlignment="1">
      <alignment horizontal="left" vertical="center" wrapText="1" indent="1"/>
    </xf>
    <xf numFmtId="0" fontId="2" fillId="8" borderId="30" xfId="0" applyFont="1" applyFill="1" applyBorder="1" applyAlignment="1">
      <alignment horizontal="left" vertical="center" wrapText="1" indent="1"/>
    </xf>
    <xf numFmtId="0" fontId="2" fillId="8" borderId="31" xfId="0" applyFont="1" applyFill="1" applyBorder="1" applyAlignment="1">
      <alignment horizontal="left" vertical="center" wrapText="1" indent="1"/>
    </xf>
    <xf numFmtId="0" fontId="2" fillId="7" borderId="34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21" xfId="0" applyNumberFormat="1" applyFont="1" applyFill="1" applyBorder="1" applyAlignment="1" applyProtection="1">
      <alignment vertical="center" wrapText="1"/>
      <protection locked="0"/>
    </xf>
    <xf numFmtId="0" fontId="2" fillId="8" borderId="29" xfId="0" applyFont="1" applyFill="1" applyBorder="1" applyAlignment="1">
      <alignment horizontal="left" vertical="center" indent="1"/>
    </xf>
    <xf numFmtId="0" fontId="2" fillId="8" borderId="30" xfId="0" applyFont="1" applyFill="1" applyBorder="1" applyAlignment="1">
      <alignment horizontal="left" vertical="center" indent="1"/>
    </xf>
    <xf numFmtId="0" fontId="2" fillId="8" borderId="31" xfId="0" applyFont="1" applyFill="1" applyBorder="1" applyAlignment="1">
      <alignment horizontal="left" vertical="center" indent="1"/>
    </xf>
  </cellXfs>
  <cellStyles count="1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8"/>
  <sheetViews>
    <sheetView showGridLines="0" tabSelected="1" workbookViewId="0">
      <selection activeCell="D48" sqref="D48"/>
    </sheetView>
  </sheetViews>
  <sheetFormatPr defaultColWidth="10.875" defaultRowHeight="14.25" x14ac:dyDescent="0.25"/>
  <cols>
    <col min="1" max="1" width="3.5" style="1" customWidth="1"/>
    <col min="2" max="2" width="37.125" style="1" customWidth="1"/>
    <col min="3" max="3" width="7.875" style="1" customWidth="1"/>
    <col min="4" max="4" width="12.125" style="1" customWidth="1"/>
    <col min="5" max="5" width="9.5" style="1" customWidth="1"/>
    <col min="6" max="7" width="18.875" style="1" customWidth="1"/>
    <col min="8" max="10" width="21.375" style="1" customWidth="1"/>
    <col min="11" max="13" width="10.875" style="1"/>
    <col min="14" max="14" width="14.5" style="1" customWidth="1"/>
    <col min="15" max="16384" width="10.875" style="1"/>
  </cols>
  <sheetData>
    <row r="2" spans="2:14" ht="20.25" x14ac:dyDescent="0.25">
      <c r="B2" s="40" t="s">
        <v>69</v>
      </c>
    </row>
    <row r="3" spans="2:14" ht="20.25" x14ac:dyDescent="0.25">
      <c r="B3" s="40" t="s">
        <v>70</v>
      </c>
    </row>
    <row r="4" spans="2:14" ht="15" thickBot="1" x14ac:dyDescent="0.3"/>
    <row r="5" spans="2:14" ht="24" customHeight="1" thickBot="1" x14ac:dyDescent="0.3">
      <c r="B5" s="129" t="s">
        <v>0</v>
      </c>
      <c r="C5" s="130"/>
      <c r="D5" s="130"/>
      <c r="E5" s="131"/>
      <c r="G5" s="83" t="s">
        <v>64</v>
      </c>
      <c r="H5" s="6"/>
      <c r="I5" s="7"/>
    </row>
    <row r="6" spans="2:14" ht="18" x14ac:dyDescent="0.25">
      <c r="B6" s="17"/>
      <c r="C6" s="18"/>
      <c r="D6" s="20" t="s">
        <v>5</v>
      </c>
      <c r="E6" s="21" t="s">
        <v>6</v>
      </c>
      <c r="G6" s="33" t="s">
        <v>68</v>
      </c>
      <c r="H6" s="8"/>
      <c r="I6" s="9"/>
      <c r="K6" s="5"/>
      <c r="L6" s="5"/>
      <c r="M6" s="5"/>
      <c r="N6" s="5"/>
    </row>
    <row r="7" spans="2:14" ht="18" x14ac:dyDescent="0.25">
      <c r="B7" s="25" t="s">
        <v>1</v>
      </c>
      <c r="C7" s="26"/>
      <c r="D7" s="118">
        <v>5</v>
      </c>
      <c r="E7" s="27">
        <f>D7/SUM(D7:D10)*100</f>
        <v>4.3478260869565215</v>
      </c>
      <c r="G7" s="33"/>
      <c r="H7" s="10"/>
      <c r="I7" s="9"/>
      <c r="K7" s="5"/>
      <c r="L7" s="5"/>
      <c r="M7" s="5"/>
      <c r="N7" s="5"/>
    </row>
    <row r="8" spans="2:14" ht="18" x14ac:dyDescent="0.25">
      <c r="B8" s="25" t="s">
        <v>2</v>
      </c>
      <c r="C8" s="26"/>
      <c r="D8" s="118">
        <v>75</v>
      </c>
      <c r="E8" s="27">
        <f>D8/SUM(D7:D10)*100</f>
        <v>65.217391304347828</v>
      </c>
      <c r="G8" s="11"/>
      <c r="H8" s="12"/>
      <c r="I8" s="9"/>
      <c r="K8" s="5"/>
      <c r="L8" s="5"/>
      <c r="M8" s="5"/>
      <c r="N8" s="5"/>
    </row>
    <row r="9" spans="2:14" ht="18.75" thickBot="1" x14ac:dyDescent="0.3">
      <c r="B9" s="25" t="s">
        <v>3</v>
      </c>
      <c r="C9" s="26"/>
      <c r="D9" s="118">
        <v>25</v>
      </c>
      <c r="E9" s="27">
        <f>D9/SUM(D7:D10)*100</f>
        <v>21.739130434782609</v>
      </c>
      <c r="G9" s="13"/>
      <c r="H9" s="14"/>
      <c r="I9" s="15"/>
      <c r="K9" s="5"/>
      <c r="L9" s="5"/>
      <c r="M9" s="5"/>
      <c r="N9" s="5"/>
    </row>
    <row r="10" spans="2:14" x14ac:dyDescent="0.25">
      <c r="B10" s="25" t="s">
        <v>4</v>
      </c>
      <c r="C10" s="26"/>
      <c r="D10" s="118">
        <v>10</v>
      </c>
      <c r="E10" s="27">
        <f>D10/SUM(D7:D10)*100</f>
        <v>8.695652173913043</v>
      </c>
      <c r="K10" s="5"/>
      <c r="L10" s="5"/>
      <c r="M10" s="5"/>
      <c r="N10" s="5"/>
    </row>
    <row r="11" spans="2:14" ht="12.95" customHeight="1" x14ac:dyDescent="0.25">
      <c r="B11" s="41"/>
      <c r="C11" s="42"/>
      <c r="D11" s="42"/>
      <c r="E11" s="43"/>
      <c r="K11" s="5"/>
      <c r="L11" s="5"/>
      <c r="M11" s="5"/>
      <c r="N11" s="5"/>
    </row>
    <row r="12" spans="2:14" x14ac:dyDescent="0.25">
      <c r="B12" s="29" t="s">
        <v>7</v>
      </c>
      <c r="C12" s="26"/>
      <c r="D12" s="22">
        <f>SUM(D7:D9)</f>
        <v>105</v>
      </c>
      <c r="E12" s="87">
        <f>D12/SUM(D7:D10)</f>
        <v>0.91304347826086951</v>
      </c>
      <c r="H12" s="5"/>
      <c r="I12" s="5"/>
      <c r="J12" s="5"/>
      <c r="K12" s="5"/>
      <c r="L12" s="5"/>
      <c r="M12" s="5"/>
      <c r="N12" s="5"/>
    </row>
    <row r="13" spans="2:14" x14ac:dyDescent="0.25">
      <c r="B13" s="29" t="s">
        <v>8</v>
      </c>
      <c r="C13" s="26"/>
      <c r="D13" s="22">
        <f>D10</f>
        <v>10</v>
      </c>
      <c r="E13" s="87">
        <f>D13/SUM(D7:D10)</f>
        <v>8.6956521739130432E-2</v>
      </c>
      <c r="H13" s="5"/>
      <c r="I13" s="5"/>
      <c r="J13" s="5"/>
      <c r="K13" s="5"/>
      <c r="L13" s="5"/>
      <c r="M13" s="5"/>
      <c r="N13" s="5"/>
    </row>
    <row r="14" spans="2:14" ht="15" thickBot="1" x14ac:dyDescent="0.3">
      <c r="B14" s="30" t="s">
        <v>39</v>
      </c>
      <c r="C14" s="31"/>
      <c r="D14" s="23">
        <f>D12+D13</f>
        <v>115</v>
      </c>
      <c r="E14" s="32"/>
      <c r="H14" s="5"/>
      <c r="I14" s="5"/>
      <c r="J14" s="5"/>
      <c r="K14" s="5"/>
      <c r="L14" s="5"/>
      <c r="M14" s="5"/>
      <c r="N14" s="5"/>
    </row>
    <row r="15" spans="2:14" x14ac:dyDescent="0.25">
      <c r="H15" s="5"/>
      <c r="I15" s="5"/>
      <c r="J15" s="5"/>
      <c r="K15" s="5"/>
      <c r="L15" s="5"/>
      <c r="M15" s="5"/>
      <c r="N15" s="5"/>
    </row>
    <row r="16" spans="2:14" ht="15.95" customHeight="1" thickBot="1" x14ac:dyDescent="0.3">
      <c r="H16" s="5"/>
      <c r="I16" s="5"/>
      <c r="J16" s="5"/>
      <c r="K16" s="5"/>
      <c r="L16" s="5"/>
      <c r="M16" s="5"/>
      <c r="N16" s="5"/>
    </row>
    <row r="17" spans="2:14" ht="18.95" customHeight="1" thickBot="1" x14ac:dyDescent="0.3">
      <c r="B17" s="138" t="s">
        <v>9</v>
      </c>
      <c r="C17" s="139"/>
      <c r="D17" s="140"/>
      <c r="H17" s="5"/>
      <c r="I17" s="5"/>
      <c r="J17" s="5"/>
      <c r="K17" s="5"/>
      <c r="L17" s="5"/>
      <c r="M17" s="5"/>
      <c r="N17" s="5"/>
    </row>
    <row r="18" spans="2:14" x14ac:dyDescent="0.25">
      <c r="B18" s="48"/>
      <c r="C18" s="49"/>
      <c r="D18" s="50"/>
    </row>
    <row r="19" spans="2:14" x14ac:dyDescent="0.25">
      <c r="B19" s="44" t="s">
        <v>44</v>
      </c>
      <c r="C19" s="24"/>
      <c r="D19" s="122">
        <v>100000</v>
      </c>
    </row>
    <row r="20" spans="2:14" x14ac:dyDescent="0.25">
      <c r="B20" s="29" t="s">
        <v>45</v>
      </c>
      <c r="C20" s="26"/>
      <c r="D20" s="121">
        <v>0.02</v>
      </c>
    </row>
    <row r="21" spans="2:14" x14ac:dyDescent="0.25">
      <c r="B21" s="88" t="s">
        <v>73</v>
      </c>
      <c r="C21" s="26"/>
      <c r="D21" s="120">
        <v>6</v>
      </c>
    </row>
    <row r="22" spans="2:14" x14ac:dyDescent="0.25">
      <c r="B22" s="45" t="s">
        <v>46</v>
      </c>
      <c r="C22" s="26"/>
      <c r="D22" s="120">
        <v>5</v>
      </c>
    </row>
    <row r="23" spans="2:14" x14ac:dyDescent="0.25">
      <c r="B23" s="45" t="s">
        <v>47</v>
      </c>
      <c r="C23" s="26"/>
      <c r="D23" s="136"/>
    </row>
    <row r="24" spans="2:14" x14ac:dyDescent="0.25">
      <c r="B24" s="46" t="s">
        <v>11</v>
      </c>
      <c r="C24" s="26"/>
      <c r="D24" s="136"/>
    </row>
    <row r="25" spans="2:14" ht="18" customHeight="1" x14ac:dyDescent="0.25">
      <c r="B25" s="45" t="s">
        <v>48</v>
      </c>
      <c r="C25" s="109"/>
      <c r="D25" s="114">
        <f>-PMT(D20/12,D22*12,D19)</f>
        <v>1752.7760053244381</v>
      </c>
    </row>
    <row r="26" spans="2:14" x14ac:dyDescent="0.25">
      <c r="B26" s="45"/>
      <c r="C26" s="26"/>
      <c r="D26" s="47"/>
    </row>
    <row r="27" spans="2:14" ht="15" thickBot="1" x14ac:dyDescent="0.3">
      <c r="B27" s="30" t="s">
        <v>12</v>
      </c>
      <c r="C27" s="31"/>
      <c r="D27" s="119">
        <v>15000</v>
      </c>
    </row>
    <row r="29" spans="2:14" ht="17.100000000000001" customHeight="1" thickBot="1" x14ac:dyDescent="0.3"/>
    <row r="30" spans="2:14" ht="27.95" customHeight="1" thickBot="1" x14ac:dyDescent="0.3">
      <c r="B30" s="132" t="s">
        <v>13</v>
      </c>
      <c r="C30" s="133"/>
      <c r="D30" s="134"/>
      <c r="E30" s="19"/>
      <c r="F30" s="19"/>
    </row>
    <row r="31" spans="2:14" s="16" customFormat="1" ht="12.95" customHeight="1" x14ac:dyDescent="0.25">
      <c r="B31" s="57"/>
      <c r="C31" s="58"/>
      <c r="D31" s="59"/>
      <c r="E31" s="19"/>
      <c r="F31" s="19"/>
    </row>
    <row r="32" spans="2:14" x14ac:dyDescent="0.25">
      <c r="B32" s="45" t="s">
        <v>44</v>
      </c>
      <c r="C32" s="26"/>
      <c r="D32" s="123">
        <v>100000</v>
      </c>
      <c r="E32" s="19"/>
      <c r="F32" s="19"/>
    </row>
    <row r="33" spans="2:7" x14ac:dyDescent="0.25">
      <c r="B33" s="45" t="s">
        <v>45</v>
      </c>
      <c r="C33" s="26"/>
      <c r="D33" s="121">
        <v>0</v>
      </c>
      <c r="E33" s="19"/>
      <c r="F33" s="19"/>
    </row>
    <row r="34" spans="2:7" x14ac:dyDescent="0.25">
      <c r="B34" s="88" t="s">
        <v>74</v>
      </c>
      <c r="C34" s="26"/>
      <c r="D34" s="120">
        <v>6</v>
      </c>
      <c r="E34" s="19"/>
      <c r="F34" s="19"/>
    </row>
    <row r="35" spans="2:7" x14ac:dyDescent="0.25">
      <c r="B35" s="45" t="s">
        <v>46</v>
      </c>
      <c r="C35" s="26"/>
      <c r="D35" s="120">
        <v>5</v>
      </c>
      <c r="E35" s="19"/>
      <c r="F35" s="19"/>
    </row>
    <row r="36" spans="2:7" x14ac:dyDescent="0.25">
      <c r="B36" s="63" t="s">
        <v>47</v>
      </c>
      <c r="C36" s="64"/>
      <c r="D36" s="137" t="s">
        <v>10</v>
      </c>
      <c r="E36" s="19"/>
      <c r="F36" s="19"/>
    </row>
    <row r="37" spans="2:7" x14ac:dyDescent="0.25">
      <c r="B37" s="65" t="s">
        <v>11</v>
      </c>
      <c r="C37" s="66"/>
      <c r="D37" s="137"/>
      <c r="E37" s="19"/>
      <c r="F37" s="19"/>
    </row>
    <row r="38" spans="2:7" ht="15" customHeight="1" thickBot="1" x14ac:dyDescent="0.3">
      <c r="B38" s="61" t="s">
        <v>48</v>
      </c>
      <c r="C38" s="31"/>
      <c r="D38" s="67">
        <f>-PMT(D33/12,D35*12,D32)</f>
        <v>1666.6666666666667</v>
      </c>
      <c r="E38" s="19"/>
      <c r="F38" s="19"/>
    </row>
    <row r="40" spans="2:7" ht="15.95" customHeight="1" thickBot="1" x14ac:dyDescent="0.3"/>
    <row r="41" spans="2:7" ht="27" customHeight="1" thickBot="1" x14ac:dyDescent="0.3">
      <c r="B41" s="35" t="s">
        <v>14</v>
      </c>
      <c r="C41" s="36"/>
      <c r="D41" s="36"/>
      <c r="E41" s="36"/>
      <c r="F41" s="36"/>
      <c r="G41" s="37"/>
    </row>
    <row r="42" spans="2:7" ht="26.1" customHeight="1" x14ac:dyDescent="0.25">
      <c r="B42" s="68"/>
      <c r="C42" s="69"/>
      <c r="D42" s="75" t="s">
        <v>15</v>
      </c>
      <c r="E42" s="69"/>
      <c r="F42" s="70" t="s">
        <v>16</v>
      </c>
      <c r="G42" s="71" t="s">
        <v>25</v>
      </c>
    </row>
    <row r="43" spans="2:7" x14ac:dyDescent="0.25">
      <c r="B43" s="45" t="s">
        <v>17</v>
      </c>
      <c r="C43" s="26"/>
      <c r="D43" s="124">
        <v>50000</v>
      </c>
      <c r="E43" s="22"/>
      <c r="F43" s="125" t="s">
        <v>10</v>
      </c>
      <c r="G43" s="126"/>
    </row>
    <row r="44" spans="2:7" x14ac:dyDescent="0.25">
      <c r="B44" s="45" t="s">
        <v>18</v>
      </c>
      <c r="C44" s="26"/>
      <c r="D44" s="124" t="s">
        <v>10</v>
      </c>
      <c r="E44" s="22"/>
      <c r="F44" s="125" t="s">
        <v>10</v>
      </c>
      <c r="G44" s="126"/>
    </row>
    <row r="45" spans="2:7" x14ac:dyDescent="0.25">
      <c r="B45" s="45" t="s">
        <v>19</v>
      </c>
      <c r="C45" s="26"/>
      <c r="D45" s="124" t="s">
        <v>10</v>
      </c>
      <c r="E45" s="22"/>
      <c r="F45" s="125" t="s">
        <v>10</v>
      </c>
      <c r="G45" s="126"/>
    </row>
    <row r="46" spans="2:7" x14ac:dyDescent="0.25">
      <c r="B46" s="45" t="s">
        <v>20</v>
      </c>
      <c r="C46" s="26"/>
      <c r="D46" s="124" t="s">
        <v>10</v>
      </c>
      <c r="E46" s="22"/>
      <c r="F46" s="125" t="s">
        <v>10</v>
      </c>
      <c r="G46" s="126"/>
    </row>
    <row r="47" spans="2:7" ht="12.95" customHeight="1" x14ac:dyDescent="0.25">
      <c r="B47" s="45" t="s">
        <v>21</v>
      </c>
      <c r="C47" s="26"/>
      <c r="D47" s="74">
        <f>D25*12</f>
        <v>21033.312063893256</v>
      </c>
      <c r="E47" s="22"/>
      <c r="F47" s="116" t="s">
        <v>24</v>
      </c>
      <c r="G47" s="117" t="s">
        <v>72</v>
      </c>
    </row>
    <row r="48" spans="2:7" x14ac:dyDescent="0.25">
      <c r="B48" s="45" t="s">
        <v>22</v>
      </c>
      <c r="C48" s="26"/>
      <c r="D48" s="74">
        <f>D38*12</f>
        <v>20000</v>
      </c>
      <c r="E48" s="22"/>
      <c r="F48" s="125" t="s">
        <v>10</v>
      </c>
      <c r="G48" s="73" t="s">
        <v>72</v>
      </c>
    </row>
    <row r="49" spans="2:7" ht="21" customHeight="1" thickBot="1" x14ac:dyDescent="0.3">
      <c r="B49" s="72"/>
      <c r="C49" s="76" t="s">
        <v>23</v>
      </c>
      <c r="D49" s="113">
        <f>SUM(D43:D48)</f>
        <v>91033.31206389326</v>
      </c>
      <c r="E49" s="34"/>
      <c r="F49" s="31"/>
      <c r="G49" s="62"/>
    </row>
    <row r="50" spans="2:7" ht="15" customHeight="1" x14ac:dyDescent="0.25"/>
    <row r="51" spans="2:7" ht="15.95" customHeight="1" thickBot="1" x14ac:dyDescent="0.3"/>
    <row r="52" spans="2:7" ht="24.95" customHeight="1" thickBot="1" x14ac:dyDescent="0.3">
      <c r="B52" s="86" t="s">
        <v>66</v>
      </c>
      <c r="C52" s="36"/>
      <c r="D52" s="36"/>
      <c r="E52" s="36"/>
      <c r="F52" s="37"/>
    </row>
    <row r="53" spans="2:7" ht="27" customHeight="1" x14ac:dyDescent="0.25">
      <c r="B53" s="81"/>
      <c r="C53" s="108"/>
      <c r="D53" s="135" t="s">
        <v>65</v>
      </c>
      <c r="E53" s="135"/>
      <c r="F53" s="105" t="s">
        <v>32</v>
      </c>
    </row>
    <row r="54" spans="2:7" x14ac:dyDescent="0.25">
      <c r="B54" s="29" t="s">
        <v>26</v>
      </c>
      <c r="C54" s="109"/>
      <c r="D54" s="123">
        <v>205000</v>
      </c>
      <c r="E54" s="22"/>
      <c r="F54" s="122">
        <v>200000</v>
      </c>
    </row>
    <row r="55" spans="2:7" x14ac:dyDescent="0.25">
      <c r="B55" s="29"/>
      <c r="C55" s="26"/>
      <c r="D55" s="77"/>
      <c r="E55" s="26"/>
      <c r="F55" s="78"/>
    </row>
    <row r="56" spans="2:7" x14ac:dyDescent="0.25">
      <c r="B56" s="29" t="s">
        <v>27</v>
      </c>
      <c r="C56" s="26"/>
      <c r="D56" s="26"/>
      <c r="E56" s="26"/>
      <c r="F56" s="60"/>
    </row>
    <row r="57" spans="2:7" x14ac:dyDescent="0.25">
      <c r="B57" s="25" t="s">
        <v>29</v>
      </c>
      <c r="C57" s="110"/>
      <c r="D57" s="123">
        <v>25000</v>
      </c>
      <c r="E57" s="22"/>
      <c r="F57" s="122">
        <v>20000</v>
      </c>
    </row>
    <row r="58" spans="2:7" x14ac:dyDescent="0.25">
      <c r="B58" s="25" t="s">
        <v>30</v>
      </c>
      <c r="C58" s="110"/>
      <c r="D58" s="123">
        <v>15000</v>
      </c>
      <c r="E58" s="22"/>
      <c r="F58" s="122">
        <v>10000</v>
      </c>
    </row>
    <row r="59" spans="2:7" x14ac:dyDescent="0.25">
      <c r="B59" s="25" t="s">
        <v>31</v>
      </c>
      <c r="C59" s="110"/>
      <c r="D59" s="123">
        <v>50000</v>
      </c>
      <c r="E59" s="22"/>
      <c r="F59" s="122">
        <v>50000</v>
      </c>
    </row>
    <row r="60" spans="2:7" x14ac:dyDescent="0.25">
      <c r="B60" s="28"/>
      <c r="C60" s="111" t="s">
        <v>23</v>
      </c>
      <c r="D60" s="89">
        <f>SUM(D57:D59)</f>
        <v>90000</v>
      </c>
      <c r="E60" s="22"/>
      <c r="F60" s="104">
        <f>SUM(F57:F59)</f>
        <v>80000</v>
      </c>
    </row>
    <row r="61" spans="2:7" ht="18.95" customHeight="1" x14ac:dyDescent="0.25">
      <c r="B61" s="112"/>
      <c r="C61" s="110" t="s">
        <v>71</v>
      </c>
      <c r="D61" s="89">
        <f>D54-D60</f>
        <v>115000</v>
      </c>
      <c r="E61" s="22"/>
      <c r="F61" s="104">
        <f>F54-F60</f>
        <v>120000</v>
      </c>
    </row>
    <row r="62" spans="2:7" x14ac:dyDescent="0.25">
      <c r="B62" s="25" t="s">
        <v>28</v>
      </c>
      <c r="C62" s="110"/>
      <c r="D62" s="123">
        <v>50000</v>
      </c>
      <c r="E62" s="22"/>
      <c r="F62" s="104">
        <f>D49</f>
        <v>91033.31206389326</v>
      </c>
    </row>
    <row r="63" spans="2:7" ht="18" customHeight="1" thickBot="1" x14ac:dyDescent="0.3">
      <c r="B63" s="79"/>
      <c r="C63" s="80"/>
      <c r="D63" s="106"/>
      <c r="E63" s="31"/>
      <c r="F63" s="107"/>
    </row>
    <row r="65" spans="2:4" ht="15" thickBot="1" x14ac:dyDescent="0.3"/>
    <row r="66" spans="2:4" ht="21" customHeight="1" thickBot="1" x14ac:dyDescent="0.3">
      <c r="B66" s="85" t="s">
        <v>62</v>
      </c>
      <c r="C66" s="38"/>
      <c r="D66" s="39"/>
    </row>
    <row r="67" spans="2:4" ht="17.100000000000001" customHeight="1" x14ac:dyDescent="0.25">
      <c r="B67" s="82" t="s">
        <v>33</v>
      </c>
      <c r="C67" s="49"/>
      <c r="D67" s="122">
        <v>750000</v>
      </c>
    </row>
    <row r="68" spans="2:4" x14ac:dyDescent="0.25">
      <c r="B68" s="29" t="s">
        <v>35</v>
      </c>
      <c r="C68" s="26"/>
      <c r="D68" s="122">
        <v>50000</v>
      </c>
    </row>
    <row r="69" spans="2:4" x14ac:dyDescent="0.25">
      <c r="B69" s="29" t="s">
        <v>37</v>
      </c>
      <c r="C69" s="26"/>
      <c r="D69" s="122">
        <v>40000</v>
      </c>
    </row>
    <row r="70" spans="2:4" ht="15" thickBot="1" x14ac:dyDescent="0.3">
      <c r="B70" s="30" t="s">
        <v>34</v>
      </c>
      <c r="C70" s="31"/>
      <c r="D70" s="119">
        <v>255000</v>
      </c>
    </row>
    <row r="71" spans="2:4" ht="15.95" customHeight="1" x14ac:dyDescent="0.25">
      <c r="D71" s="16"/>
    </row>
    <row r="72" spans="2:4" ht="15" customHeight="1" thickBot="1" x14ac:dyDescent="0.3">
      <c r="D72" s="16"/>
    </row>
    <row r="73" spans="2:4" ht="20.100000000000001" customHeight="1" thickBot="1" x14ac:dyDescent="0.3">
      <c r="B73" s="85" t="s">
        <v>63</v>
      </c>
      <c r="C73" s="38"/>
      <c r="D73" s="39"/>
    </row>
    <row r="74" spans="2:4" ht="15" customHeight="1" x14ac:dyDescent="0.25">
      <c r="B74" s="82" t="s">
        <v>40</v>
      </c>
      <c r="C74" s="49"/>
      <c r="D74" s="127">
        <v>75000</v>
      </c>
    </row>
    <row r="75" spans="2:4" x14ac:dyDescent="0.25">
      <c r="B75" s="45" t="s">
        <v>41</v>
      </c>
      <c r="C75" s="26"/>
      <c r="D75" s="122">
        <v>100000</v>
      </c>
    </row>
    <row r="76" spans="2:4" x14ac:dyDescent="0.25">
      <c r="B76" s="29" t="s">
        <v>42</v>
      </c>
      <c r="C76" s="26"/>
      <c r="D76" s="122">
        <v>100000</v>
      </c>
    </row>
    <row r="77" spans="2:4" ht="15" thickBot="1" x14ac:dyDescent="0.3">
      <c r="B77" s="30" t="s">
        <v>43</v>
      </c>
      <c r="C77" s="31"/>
      <c r="D77" s="119">
        <v>210000</v>
      </c>
    </row>
    <row r="78" spans="2:4" x14ac:dyDescent="0.25">
      <c r="C78" s="16"/>
    </row>
  </sheetData>
  <sheetProtection selectLockedCells="1"/>
  <mergeCells count="6">
    <mergeCell ref="B5:E5"/>
    <mergeCell ref="B30:D30"/>
    <mergeCell ref="D53:E53"/>
    <mergeCell ref="D23:D24"/>
    <mergeCell ref="D36:D37"/>
    <mergeCell ref="B17:D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workbookViewId="0">
      <selection activeCell="B2" sqref="B2"/>
    </sheetView>
  </sheetViews>
  <sheetFormatPr defaultColWidth="11" defaultRowHeight="15.75" x14ac:dyDescent="0.25"/>
  <cols>
    <col min="1" max="1" width="2.875" customWidth="1"/>
    <col min="2" max="2" width="45" customWidth="1"/>
    <col min="3" max="3" width="19.375" bestFit="1" customWidth="1"/>
    <col min="4" max="4" width="12.375" customWidth="1"/>
  </cols>
  <sheetData>
    <row r="1" spans="1:5" ht="29.1" customHeight="1" thickBot="1" x14ac:dyDescent="0.3">
      <c r="A1" s="4"/>
      <c r="B1" s="3" t="s">
        <v>67</v>
      </c>
      <c r="C1" s="4"/>
      <c r="D1" s="4"/>
      <c r="E1" s="2"/>
    </row>
    <row r="2" spans="1:5" ht="16.5" thickBot="1" x14ac:dyDescent="0.3">
      <c r="B2" s="2"/>
      <c r="C2" s="2"/>
      <c r="D2" s="2"/>
      <c r="E2" s="2"/>
    </row>
    <row r="3" spans="1:5" x14ac:dyDescent="0.25">
      <c r="A3" s="92">
        <v>1</v>
      </c>
      <c r="B3" s="96" t="s">
        <v>49</v>
      </c>
      <c r="C3" s="99" t="s">
        <v>58</v>
      </c>
      <c r="D3" s="51">
        <f>'Sheet 1'!D67/'Sheet 1'!D70</f>
        <v>2.9411764705882355</v>
      </c>
      <c r="E3" s="2"/>
    </row>
    <row r="4" spans="1:5" ht="29.25" x14ac:dyDescent="0.25">
      <c r="A4" s="93">
        <v>2</v>
      </c>
      <c r="B4" s="97" t="s">
        <v>77</v>
      </c>
      <c r="C4" s="100" t="s">
        <v>58</v>
      </c>
      <c r="D4" s="52">
        <f>'Sheet 1'!D68/'Sheet 1'!D69</f>
        <v>1.25</v>
      </c>
      <c r="E4" s="2"/>
    </row>
    <row r="5" spans="1:5" x14ac:dyDescent="0.25">
      <c r="A5" s="94">
        <v>3</v>
      </c>
      <c r="B5" s="98" t="s">
        <v>50</v>
      </c>
      <c r="C5" s="101" t="s">
        <v>60</v>
      </c>
      <c r="D5" s="55">
        <f>'Sheet 1'!D54/'Sheet 1'!D14</f>
        <v>1782.608695652174</v>
      </c>
      <c r="E5" s="2"/>
    </row>
    <row r="6" spans="1:5" x14ac:dyDescent="0.25">
      <c r="A6" s="93">
        <v>4</v>
      </c>
      <c r="B6" s="97" t="s">
        <v>38</v>
      </c>
      <c r="C6" s="100" t="s">
        <v>61</v>
      </c>
      <c r="D6" s="56">
        <f>'Sheet 1'!F54/'Sheet 1'!D14</f>
        <v>1739.1304347826087</v>
      </c>
      <c r="E6" s="2"/>
    </row>
    <row r="7" spans="1:5" x14ac:dyDescent="0.25">
      <c r="A7" s="94">
        <v>5</v>
      </c>
      <c r="B7" s="98" t="s">
        <v>51</v>
      </c>
      <c r="C7" s="101" t="s">
        <v>60</v>
      </c>
      <c r="D7" s="90">
        <f>'Sheet 1'!F54/'Sheet 1'!D74</f>
        <v>2.6666666666666665</v>
      </c>
      <c r="E7" s="2"/>
    </row>
    <row r="8" spans="1:5" x14ac:dyDescent="0.25">
      <c r="A8" s="93">
        <v>6</v>
      </c>
      <c r="B8" s="97" t="s">
        <v>52</v>
      </c>
      <c r="C8" s="100" t="s">
        <v>60</v>
      </c>
      <c r="D8" s="56">
        <f>('Sheet 1'!D57+'Sheet 1'!D58)/'Sheet 1'!D14</f>
        <v>347.82608695652175</v>
      </c>
      <c r="E8" s="84"/>
    </row>
    <row r="9" spans="1:5" x14ac:dyDescent="0.25">
      <c r="A9" s="94">
        <v>7</v>
      </c>
      <c r="B9" s="98" t="s">
        <v>53</v>
      </c>
      <c r="C9" s="101" t="s">
        <v>60</v>
      </c>
      <c r="D9" s="55">
        <f>'Sheet 1'!D58/'Sheet 1'!D14</f>
        <v>130.43478260869566</v>
      </c>
      <c r="E9" s="2"/>
    </row>
    <row r="10" spans="1:5" x14ac:dyDescent="0.25">
      <c r="A10" s="93">
        <v>8</v>
      </c>
      <c r="B10" s="97" t="s">
        <v>54</v>
      </c>
      <c r="C10" s="100" t="s">
        <v>60</v>
      </c>
      <c r="D10" s="56">
        <f>SUM('Sheet 1'!D57:D59)/'Sheet 1'!D14</f>
        <v>782.60869565217388</v>
      </c>
      <c r="E10" s="2"/>
    </row>
    <row r="11" spans="1:5" x14ac:dyDescent="0.25">
      <c r="A11" s="94">
        <v>9</v>
      </c>
      <c r="B11" s="98" t="s">
        <v>55</v>
      </c>
      <c r="C11" s="101" t="s">
        <v>60</v>
      </c>
      <c r="D11" s="55">
        <f>'Sheet 1'!D75/'Sheet 1'!D14</f>
        <v>869.56521739130437</v>
      </c>
      <c r="E11" s="2"/>
    </row>
    <row r="12" spans="1:5" x14ac:dyDescent="0.25">
      <c r="A12" s="93">
        <v>10</v>
      </c>
      <c r="B12" s="97" t="s">
        <v>56</v>
      </c>
      <c r="C12" s="100"/>
      <c r="D12" s="56">
        <f>'Sheet 1'!D77/'Sheet 1'!D14</f>
        <v>1826.0869565217392</v>
      </c>
      <c r="E12" s="2"/>
    </row>
    <row r="13" spans="1:5" ht="43.5" x14ac:dyDescent="0.25">
      <c r="A13" s="94">
        <v>11</v>
      </c>
      <c r="B13" s="98" t="s">
        <v>78</v>
      </c>
      <c r="C13" s="101" t="s">
        <v>58</v>
      </c>
      <c r="D13" s="53">
        <f>('Sheet 1'!D54-'Sheet 1'!D60)/'Sheet 1'!D62</f>
        <v>2.2999999999999998</v>
      </c>
      <c r="E13" s="84"/>
    </row>
    <row r="14" spans="1:5" ht="43.5" x14ac:dyDescent="0.25">
      <c r="A14" s="93">
        <v>12</v>
      </c>
      <c r="B14" s="97" t="s">
        <v>79</v>
      </c>
      <c r="C14" s="100" t="s">
        <v>58</v>
      </c>
      <c r="D14" s="52">
        <f>('Sheet 1'!F54-'Sheet 1'!F60)/'Sheet 1'!F62</f>
        <v>1.3181987700917219</v>
      </c>
      <c r="E14" s="84"/>
    </row>
    <row r="15" spans="1:5" ht="28.5" x14ac:dyDescent="0.25">
      <c r="A15" s="94">
        <v>13</v>
      </c>
      <c r="B15" s="98" t="s">
        <v>57</v>
      </c>
      <c r="C15" s="101" t="s">
        <v>59</v>
      </c>
      <c r="D15" s="91">
        <f>('Sheet 1'!D57-'Sheet 1'!F57)/'Sheet 1'!D57</f>
        <v>0.2</v>
      </c>
      <c r="E15" s="2"/>
    </row>
    <row r="16" spans="1:5" ht="28.5" x14ac:dyDescent="0.25">
      <c r="A16" s="93">
        <v>14</v>
      </c>
      <c r="B16" s="97" t="s">
        <v>36</v>
      </c>
      <c r="C16" s="100"/>
      <c r="D16" s="54">
        <f>('Sheet 1'!D58-'Sheet 1'!F58)/'Sheet 1'!D58</f>
        <v>0.33333333333333331</v>
      </c>
      <c r="E16" s="84"/>
    </row>
    <row r="17" spans="1:4" x14ac:dyDescent="0.25">
      <c r="A17" s="94">
        <v>15</v>
      </c>
      <c r="B17" s="128" t="s">
        <v>76</v>
      </c>
      <c r="C17" s="101"/>
      <c r="D17" s="53">
        <f>'Sheet 1'!D75/('Sheet 1'!D77)</f>
        <v>0.47619047619047616</v>
      </c>
    </row>
    <row r="18" spans="1:4" ht="16.5" thickBot="1" x14ac:dyDescent="0.3">
      <c r="A18" s="95">
        <v>16</v>
      </c>
      <c r="B18" s="102" t="s">
        <v>75</v>
      </c>
      <c r="C18" s="103" t="s">
        <v>60</v>
      </c>
      <c r="D18" s="115">
        <f>'Sheet 1'!D27/'Sheet 1'!D12</f>
        <v>142.85714285714286</v>
      </c>
    </row>
  </sheetData>
  <sheetProtection selectLockedCells="1"/>
  <phoneticPr fontId="6" type="noConversion"/>
  <pageMargins left="0.75000000000000011" right="0.75000000000000011" top="1" bottom="1" header="0.5" footer="0.5"/>
  <pageSetup paperSize="9" orientation="portrait" horizontalDpi="4294967292" verticalDpi="4294967292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 1</vt:lpstr>
      <vt:lpstr>Analysis</vt:lpstr>
      <vt:lpstr>a</vt:lpstr>
    </vt:vector>
  </TitlesOfParts>
  <Company>Dorgan Architecture &amp;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Dorgan</dc:creator>
  <cp:lastModifiedBy>Rudy Sturk</cp:lastModifiedBy>
  <dcterms:created xsi:type="dcterms:W3CDTF">2018-01-15T23:32:38Z</dcterms:created>
  <dcterms:modified xsi:type="dcterms:W3CDTF">2018-01-29T19:51:52Z</dcterms:modified>
</cp:coreProperties>
</file>