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GBDC.ctgb.local\Public\CleanEnergy\Finance\SBEA\RFP\QA Webinar\"/>
    </mc:Choice>
  </mc:AlternateContent>
  <bookViews>
    <workbookView xWindow="0" yWindow="0" windowWidth="21736" windowHeight="8056"/>
  </bookViews>
  <sheets>
    <sheet name="Loan Data (external)" sheetId="1" r:id="rId1"/>
    <sheet name="Loan Term (external)" sheetId="2" r:id="rId2"/>
  </sheets>
  <definedNames>
    <definedName name="_xlnm.Print_Area" localSheetId="0">'Loan Data (external)'!$C$2:$P$19,'Loan Data (external)'!$R$2:$W$16,'Loan Data (external)'!$C$22:$L$44,'Loan Data (external)'!$Q$19:$AC$34</definedName>
    <definedName name="_xlnm.Print_Area" localSheetId="1">'Loan Term (external)'!$C$2:$Q$57,'Loan Term (external)'!$S$2:$AG$57,'Loan Term (external)'!$S$60:$AE$80,'Loan Term (external)'!$E$58:$M$80</definedName>
  </definedNames>
  <calcPr calcId="171027" calcMode="autoNoTable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2" l="1"/>
  <c r="AF53" i="2"/>
  <c r="P53" i="2"/>
  <c r="AF52" i="2"/>
  <c r="P52" i="2"/>
  <c r="AF51" i="2"/>
  <c r="P51" i="2"/>
  <c r="AF50" i="2"/>
  <c r="P50" i="2"/>
  <c r="AF49" i="2"/>
  <c r="P49" i="2"/>
  <c r="AF48" i="2"/>
  <c r="P48" i="2"/>
  <c r="AF47" i="2"/>
  <c r="P47" i="2"/>
  <c r="AF46" i="2"/>
  <c r="P46" i="2"/>
  <c r="AF45" i="2"/>
  <c r="P45" i="2"/>
  <c r="AF44" i="2"/>
  <c r="P44" i="2"/>
  <c r="AF43" i="2"/>
  <c r="P43" i="2"/>
  <c r="AF42" i="2"/>
  <c r="P42" i="2"/>
  <c r="AF41" i="2"/>
  <c r="P41" i="2"/>
  <c r="AF40" i="2"/>
  <c r="P40" i="2"/>
  <c r="AF39" i="2"/>
  <c r="P39" i="2"/>
  <c r="AF38" i="2"/>
  <c r="P38" i="2"/>
  <c r="AF37" i="2"/>
  <c r="P37" i="2"/>
  <c r="AF36" i="2"/>
  <c r="P36" i="2"/>
  <c r="AF35" i="2"/>
  <c r="P35" i="2"/>
  <c r="AF34" i="2"/>
  <c r="P34" i="2"/>
  <c r="AF33" i="2"/>
  <c r="P33" i="2"/>
  <c r="AF32" i="2"/>
  <c r="P32" i="2"/>
  <c r="AF31" i="2"/>
  <c r="P31" i="2"/>
  <c r="AF30" i="2"/>
  <c r="P30" i="2"/>
  <c r="AF29" i="2"/>
  <c r="P29" i="2"/>
  <c r="AF28" i="2"/>
  <c r="P28" i="2"/>
  <c r="AF27" i="2"/>
  <c r="P27" i="2"/>
  <c r="AF26" i="2"/>
  <c r="P26" i="2"/>
  <c r="AF25" i="2"/>
  <c r="P25" i="2"/>
  <c r="AF24" i="2"/>
  <c r="P24" i="2"/>
  <c r="AF23" i="2"/>
  <c r="P23" i="2"/>
  <c r="AF22" i="2"/>
  <c r="P22" i="2"/>
  <c r="AF21" i="2"/>
  <c r="P21" i="2"/>
  <c r="AF20" i="2"/>
  <c r="P20" i="2"/>
  <c r="AF19" i="2"/>
  <c r="P19" i="2"/>
  <c r="AF18" i="2"/>
  <c r="P18" i="2"/>
  <c r="AF17" i="2"/>
  <c r="P17" i="2"/>
  <c r="AF16" i="2"/>
  <c r="P16" i="2"/>
  <c r="AF15" i="2"/>
  <c r="P15" i="2"/>
  <c r="AF14" i="2"/>
  <c r="P14" i="2"/>
  <c r="AF13" i="2"/>
  <c r="P13" i="2"/>
  <c r="AF12" i="2"/>
  <c r="P12" i="2"/>
  <c r="AF11" i="2"/>
  <c r="P11" i="2"/>
  <c r="AF10" i="2"/>
  <c r="P10" i="2"/>
  <c r="AF9" i="2"/>
  <c r="P9" i="2"/>
  <c r="AF8" i="2"/>
  <c r="P8" i="2"/>
  <c r="AF7" i="2"/>
  <c r="P7" i="2"/>
  <c r="AE54" i="2"/>
  <c r="AD54" i="2"/>
  <c r="AC54" i="2"/>
  <c r="AB54" i="2"/>
  <c r="AA54" i="2"/>
  <c r="Z54" i="2"/>
  <c r="Y54" i="2"/>
  <c r="X54" i="2"/>
  <c r="W54" i="2"/>
  <c r="V54" i="2"/>
  <c r="U54" i="2"/>
  <c r="T54" i="2"/>
  <c r="O54" i="2"/>
  <c r="N54" i="2"/>
  <c r="M54" i="2"/>
  <c r="L54" i="2"/>
  <c r="K54" i="2"/>
  <c r="J54" i="2"/>
  <c r="I54" i="2"/>
  <c r="H54" i="2"/>
  <c r="G54" i="2"/>
  <c r="F54" i="2"/>
  <c r="E54" i="2"/>
  <c r="D54" i="2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S20" i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G17" i="1"/>
  <c r="F17" i="1"/>
  <c r="E17" i="1"/>
  <c r="I16" i="1"/>
  <c r="P15" i="1" s="1"/>
  <c r="H16" i="1"/>
  <c r="F40" i="1" s="1"/>
  <c r="G40" i="1" s="1"/>
  <c r="N15" i="1"/>
  <c r="M15" i="1"/>
  <c r="L15" i="1"/>
  <c r="K15" i="1"/>
  <c r="H15" i="1"/>
  <c r="O15" i="1" s="1"/>
  <c r="N14" i="1"/>
  <c r="M14" i="1"/>
  <c r="L14" i="1"/>
  <c r="K14" i="1"/>
  <c r="H14" i="1"/>
  <c r="O14" i="1" s="1"/>
  <c r="N13" i="1"/>
  <c r="M13" i="1"/>
  <c r="L13" i="1"/>
  <c r="K13" i="1"/>
  <c r="H13" i="1"/>
  <c r="O13" i="1" s="1"/>
  <c r="O12" i="1"/>
  <c r="N12" i="1"/>
  <c r="M12" i="1"/>
  <c r="L12" i="1"/>
  <c r="K12" i="1"/>
  <c r="P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O8" i="1"/>
  <c r="N8" i="1"/>
  <c r="M8" i="1"/>
  <c r="L8" i="1"/>
  <c r="K8" i="1"/>
  <c r="P7" i="1"/>
  <c r="N7" i="1"/>
  <c r="M7" i="1"/>
  <c r="L7" i="1"/>
  <c r="K7" i="1"/>
  <c r="P6" i="1"/>
  <c r="O6" i="1"/>
  <c r="N6" i="1"/>
  <c r="M6" i="1"/>
  <c r="L6" i="1"/>
  <c r="K6" i="1"/>
  <c r="P5" i="1"/>
  <c r="O5" i="1"/>
  <c r="N5" i="1"/>
  <c r="M5" i="1"/>
  <c r="L5" i="1"/>
  <c r="K5" i="1"/>
  <c r="P4" i="1"/>
  <c r="O4" i="1"/>
  <c r="N4" i="1"/>
  <c r="N16" i="1" s="1"/>
  <c r="M4" i="1"/>
  <c r="M16" i="1" s="1"/>
  <c r="L4" i="1"/>
  <c r="L16" i="1" s="1"/>
  <c r="K4" i="1"/>
  <c r="K16" i="1" s="1"/>
  <c r="P3" i="1"/>
  <c r="O3" i="1"/>
  <c r="N3" i="1"/>
  <c r="M3" i="1"/>
  <c r="L3" i="1"/>
  <c r="K3" i="1"/>
  <c r="AF6" i="2" l="1"/>
  <c r="P6" i="2"/>
  <c r="S16" i="1"/>
  <c r="S15" i="1" s="1"/>
  <c r="H17" i="1"/>
  <c r="O7" i="1"/>
  <c r="O16" i="1" s="1"/>
  <c r="P8" i="1"/>
  <c r="O11" i="1"/>
  <c r="P12" i="1"/>
  <c r="P13" i="1"/>
  <c r="P14" i="1"/>
  <c r="AF54" i="2" l="1"/>
  <c r="AG6" i="2" s="1"/>
  <c r="P54" i="2"/>
  <c r="S12" i="1"/>
  <c r="S9" i="1"/>
  <c r="S14" i="1"/>
  <c r="S10" i="1"/>
  <c r="S5" i="1"/>
  <c r="S13" i="1"/>
  <c r="S4" i="1"/>
  <c r="S7" i="1"/>
  <c r="T16" i="1"/>
  <c r="T13" i="1" s="1"/>
  <c r="F41" i="1"/>
  <c r="G41" i="1" s="1"/>
  <c r="S22" i="1"/>
  <c r="S11" i="1"/>
  <c r="S8" i="1"/>
  <c r="S6" i="1"/>
  <c r="P16" i="1"/>
  <c r="Q9" i="2" l="1"/>
  <c r="Q15" i="2"/>
  <c r="Q40" i="2"/>
  <c r="Q46" i="2"/>
  <c r="Q51" i="2"/>
  <c r="Q21" i="2"/>
  <c r="Q39" i="2"/>
  <c r="Q52" i="2"/>
  <c r="Q10" i="2"/>
  <c r="Q16" i="2"/>
  <c r="Q28" i="2"/>
  <c r="Q45" i="2"/>
  <c r="Q24" i="2"/>
  <c r="Q41" i="2"/>
  <c r="Q47" i="2"/>
  <c r="Q53" i="2"/>
  <c r="Q33" i="2"/>
  <c r="Q14" i="2"/>
  <c r="Q25" i="2"/>
  <c r="Q44" i="2"/>
  <c r="Q38" i="2"/>
  <c r="Q17" i="2"/>
  <c r="Q29" i="2"/>
  <c r="Q11" i="2"/>
  <c r="Q22" i="2"/>
  <c r="Q34" i="2"/>
  <c r="Q35" i="2"/>
  <c r="Q37" i="2"/>
  <c r="Q27" i="2"/>
  <c r="Q12" i="2"/>
  <c r="Q31" i="2"/>
  <c r="Q43" i="2"/>
  <c r="Q48" i="2"/>
  <c r="Q18" i="2"/>
  <c r="Q23" i="2"/>
  <c r="Q30" i="2"/>
  <c r="Q42" i="2"/>
  <c r="Q49" i="2"/>
  <c r="Q7" i="2"/>
  <c r="Q13" i="2"/>
  <c r="Q19" i="2"/>
  <c r="Q36" i="2"/>
  <c r="Q26" i="2"/>
  <c r="Q8" i="2"/>
  <c r="Q20" i="2"/>
  <c r="Q32" i="2"/>
  <c r="Q50" i="2"/>
  <c r="Q6" i="2"/>
  <c r="AG21" i="2"/>
  <c r="AG27" i="2"/>
  <c r="AG34" i="2"/>
  <c r="AG9" i="2"/>
  <c r="AG15" i="2"/>
  <c r="AG26" i="2"/>
  <c r="AG32" i="2"/>
  <c r="AG45" i="2"/>
  <c r="AG22" i="2"/>
  <c r="AG33" i="2"/>
  <c r="AG39" i="2"/>
  <c r="AG51" i="2"/>
  <c r="AG40" i="2"/>
  <c r="AG53" i="2"/>
  <c r="AG17" i="2"/>
  <c r="AG29" i="2"/>
  <c r="AG13" i="2"/>
  <c r="AG49" i="2"/>
  <c r="AG14" i="2"/>
  <c r="AG10" i="2"/>
  <c r="AG23" i="2"/>
  <c r="AG36" i="2"/>
  <c r="AG41" i="2"/>
  <c r="AG46" i="2"/>
  <c r="AG52" i="2"/>
  <c r="AG16" i="2"/>
  <c r="AG28" i="2"/>
  <c r="AG47" i="2"/>
  <c r="AG11" i="2"/>
  <c r="AG38" i="2"/>
  <c r="AG19" i="2"/>
  <c r="AG8" i="2"/>
  <c r="AG54" i="2" s="1"/>
  <c r="AG43" i="2"/>
  <c r="AG18" i="2"/>
  <c r="AG24" i="2"/>
  <c r="AG37" i="2"/>
  <c r="AG7" i="2"/>
  <c r="AG12" i="2"/>
  <c r="AG35" i="2"/>
  <c r="AG25" i="2"/>
  <c r="AG30" i="2"/>
  <c r="AG42" i="2"/>
  <c r="AG48" i="2"/>
  <c r="AG20" i="2"/>
  <c r="AG44" i="2"/>
  <c r="AG31" i="2"/>
  <c r="AG50" i="2"/>
  <c r="AF57" i="2"/>
  <c r="T5" i="1"/>
  <c r="F42" i="1"/>
  <c r="G42" i="1" s="1"/>
  <c r="U16" i="1"/>
  <c r="T11" i="1"/>
  <c r="T4" i="1"/>
  <c r="T15" i="1"/>
  <c r="T9" i="1"/>
  <c r="T7" i="1"/>
  <c r="T10" i="1"/>
  <c r="T6" i="1"/>
  <c r="T8" i="1"/>
  <c r="T14" i="1"/>
  <c r="S33" i="1"/>
  <c r="T23" i="1"/>
  <c r="W23" i="1"/>
  <c r="V23" i="1"/>
  <c r="T22" i="1"/>
  <c r="U23" i="1"/>
  <c r="S17" i="1"/>
  <c r="T12" i="1"/>
  <c r="Q54" i="2" l="1"/>
  <c r="T17" i="1"/>
  <c r="X24" i="1"/>
  <c r="W24" i="1"/>
  <c r="U22" i="1"/>
  <c r="V24" i="1"/>
  <c r="T33" i="1"/>
  <c r="T34" i="1" s="1"/>
  <c r="U24" i="1"/>
  <c r="V16" i="1"/>
  <c r="U4" i="1"/>
  <c r="U5" i="1"/>
  <c r="F43" i="1"/>
  <c r="G43" i="1" s="1"/>
  <c r="U9" i="1"/>
  <c r="U10" i="1"/>
  <c r="U11" i="1"/>
  <c r="U15" i="1"/>
  <c r="U6" i="1"/>
  <c r="U7" i="1"/>
  <c r="U14" i="1"/>
  <c r="U8" i="1"/>
  <c r="U13" i="1"/>
  <c r="U12" i="1"/>
  <c r="F44" i="1" l="1"/>
  <c r="G44" i="1" s="1"/>
  <c r="V15" i="1"/>
  <c r="W15" i="1" s="1"/>
  <c r="V10" i="1"/>
  <c r="V4" i="1"/>
  <c r="V7" i="1"/>
  <c r="W7" i="1" s="1"/>
  <c r="V11" i="1"/>
  <c r="W11" i="1" s="1"/>
  <c r="V6" i="1"/>
  <c r="W6" i="1" s="1"/>
  <c r="V5" i="1"/>
  <c r="V9" i="1"/>
  <c r="W9" i="1" s="1"/>
  <c r="V13" i="1"/>
  <c r="W13" i="1" s="1"/>
  <c r="V12" i="1"/>
  <c r="W12" i="1" s="1"/>
  <c r="V14" i="1"/>
  <c r="W14" i="1" s="1"/>
  <c r="V8" i="1"/>
  <c r="W8" i="1" s="1"/>
  <c r="X25" i="1"/>
  <c r="V22" i="1"/>
  <c r="W25" i="1"/>
  <c r="U33" i="1"/>
  <c r="U34" i="1" s="1"/>
  <c r="V25" i="1"/>
  <c r="Y25" i="1"/>
  <c r="W5" i="1"/>
  <c r="W10" i="1"/>
  <c r="U17" i="1"/>
  <c r="W4" i="1"/>
  <c r="W16" i="1" l="1"/>
  <c r="V17" i="1"/>
  <c r="X26" i="1"/>
  <c r="V33" i="1"/>
  <c r="V34" i="1" s="1"/>
  <c r="W26" i="1"/>
  <c r="Z26" i="1"/>
  <c r="Y26" i="1"/>
  <c r="W22" i="1"/>
  <c r="W33" i="1" l="1"/>
  <c r="W34" i="1" s="1"/>
  <c r="X27" i="1"/>
  <c r="AA27" i="1"/>
  <c r="Z27" i="1"/>
  <c r="X22" i="1"/>
  <c r="Y27" i="1"/>
  <c r="AB28" i="1" l="1"/>
  <c r="AA28" i="1"/>
  <c r="Y22" i="1"/>
  <c r="Z28" i="1"/>
  <c r="X33" i="1"/>
  <c r="X34" i="1" s="1"/>
  <c r="Y28" i="1"/>
  <c r="AB29" i="1" l="1"/>
  <c r="Z22" i="1"/>
  <c r="AA29" i="1"/>
  <c r="Y33" i="1"/>
  <c r="Y34" i="1" s="1"/>
  <c r="Z29" i="1"/>
  <c r="AC29" i="1"/>
  <c r="AB30" i="1" l="1"/>
  <c r="Z33" i="1"/>
  <c r="Z34" i="1" s="1"/>
  <c r="AA30" i="1"/>
  <c r="AC30" i="1"/>
  <c r="AA22" i="1"/>
  <c r="AA33" i="1" l="1"/>
  <c r="AA34" i="1" s="1"/>
  <c r="AC31" i="1"/>
  <c r="AB31" i="1"/>
  <c r="AB22" i="1"/>
  <c r="AC22" i="1" l="1"/>
  <c r="AC32" i="1"/>
  <c r="AB33" i="1"/>
  <c r="AB34" i="1" s="1"/>
  <c r="AC33" i="1" l="1"/>
  <c r="AC34" i="1" s="1"/>
</calcChain>
</file>

<file path=xl/sharedStrings.xml><?xml version="1.0" encoding="utf-8"?>
<sst xmlns="http://schemas.openxmlformats.org/spreadsheetml/2006/main" count="90" uniqueCount="50">
  <si>
    <t>Eversource &amp; UI Monthly Loan Disbursement Volume</t>
  </si>
  <si>
    <t>Seasonality %</t>
  </si>
  <si>
    <t>Forecast Eversource &amp; UI Monthly Loan Disbursement Volume</t>
  </si>
  <si>
    <t>Total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</si>
  <si>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</si>
  <si>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</si>
  <si>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</si>
  <si>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</si>
  <si>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</si>
  <si>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</si>
  <si>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</si>
  <si>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</si>
  <si>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</si>
  <si>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</si>
  <si>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</si>
  <si>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</si>
  <si>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(&lt;-- Assuming the same growth as 2015)</t>
  </si>
  <si>
    <t>Check:</t>
  </si>
  <si>
    <t>Assumed YOY Loan Volume Growth</t>
  </si>
  <si>
    <t>(&lt;-- Conservative estimate, assuming program is not capital constrained going forward)</t>
  </si>
  <si>
    <t>Pro Forma Facility Sizing (Assuming 4 year term)</t>
  </si>
  <si>
    <t>Annual Loan Disbursement Volume</t>
  </si>
  <si>
    <t>Loans Disbursed</t>
  </si>
  <si>
    <t>Year</t>
  </si>
  <si>
    <t>Eversource</t>
  </si>
  <si>
    <t>UI</t>
  </si>
  <si>
    <t>Forecast 
(UI + Eversource)</t>
  </si>
  <si>
    <t>Totals</t>
  </si>
  <si>
    <t>2017 Amort.</t>
  </si>
  <si>
    <t>2018 Amort.</t>
  </si>
  <si>
    <t>2019 Amort.</t>
  </si>
  <si>
    <t>2020 Amort.</t>
  </si>
  <si>
    <t>2021 Amort.</t>
  </si>
  <si>
    <t>2022 Amort.</t>
  </si>
  <si>
    <t>2023 Amort.</t>
  </si>
  <si>
    <t>2024 Amort.</t>
  </si>
  <si>
    <t>2025 Amort.</t>
  </si>
  <si>
    <t>2026 Amort.</t>
  </si>
  <si>
    <t>Net Cumulative Loan Volume:</t>
  </si>
  <si>
    <t>% Change:</t>
  </si>
  <si>
    <t>(&lt;-- Includes volume forecasts for Oct-Dec 2016)</t>
  </si>
  <si>
    <t>EVERSOURCE DATA ONLY - 1/1/2012 through 9/30/2016</t>
  </si>
  <si>
    <t>Loan Volume by Repayment Term</t>
  </si>
  <si>
    <t>Loan Count by Repayment Term</t>
  </si>
  <si>
    <t>Loan Term (Months)</t>
  </si>
  <si>
    <t>January</t>
  </si>
  <si>
    <t>Total ($)</t>
  </si>
  <si>
    <t>Total (%)</t>
  </si>
  <si>
    <t>Weighted Average Term by volume (months):</t>
  </si>
  <si>
    <t>Weighted Average Term  by count (months):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</si>
</sst>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38" fontId="0" fillId="0" borderId="0" xfId="0" applyNumberFormat="1"/>
    <xf numFmtId="164" fontId="0" fillId="0" borderId="0" xfId="0" applyNumberFormat="1"/>
    <xf numFmtId="164" fontId="0" fillId="0" borderId="0" xfId="2" applyNumberFormat="1" applyFont="1"/>
    <xf numFmtId="165" fontId="0" fillId="5" borderId="0" xfId="0" applyNumberFormat="1" applyFill="1" applyBorder="1"/>
    <xf numFmtId="38" fontId="0" fillId="0" borderId="0" xfId="0" applyNumberFormat="1" applyBorder="1"/>
    <xf numFmtId="165" fontId="0" fillId="0" borderId="0" xfId="0" applyNumberFormat="1"/>
    <xf numFmtId="38" fontId="0" fillId="5" borderId="0" xfId="0" applyNumberFormat="1" applyFill="1" applyBorder="1"/>
    <xf numFmtId="0" fontId="0" fillId="0" borderId="1" xfId="0" applyBorder="1"/>
    <xf numFmtId="38" fontId="0" fillId="0" borderId="1" xfId="0" applyNumberFormat="1" applyBorder="1"/>
    <xf numFmtId="38" fontId="0" fillId="5" borderId="1" xfId="0" applyNumberFormat="1" applyFill="1" applyBorder="1"/>
    <xf numFmtId="164" fontId="0" fillId="0" borderId="1" xfId="0" applyNumberFormat="1" applyBorder="1"/>
    <xf numFmtId="164" fontId="0" fillId="0" borderId="1" xfId="2" applyNumberFormat="1" applyFont="1" applyBorder="1"/>
    <xf numFmtId="165" fontId="0" fillId="5" borderId="1" xfId="0" applyNumberFormat="1" applyFill="1" applyBorder="1"/>
    <xf numFmtId="38" fontId="0" fillId="5" borderId="0" xfId="0" applyNumberFormat="1" applyFill="1"/>
    <xf numFmtId="165" fontId="0" fillId="5" borderId="0" xfId="1" applyNumberFormat="1" applyFont="1" applyFill="1"/>
    <xf numFmtId="10" fontId="0" fillId="0" borderId="0" xfId="2" applyNumberFormat="1" applyFont="1"/>
    <xf numFmtId="10" fontId="0" fillId="5" borderId="0" xfId="2" applyNumberFormat="1" applyFont="1" applyFill="1"/>
    <xf numFmtId="0" fontId="3" fillId="0" borderId="0" xfId="0" applyFont="1" applyAlignment="1">
      <alignment horizontal="center"/>
    </xf>
    <xf numFmtId="165" fontId="3" fillId="0" borderId="0" xfId="0" applyNumberFormat="1" applyFont="1"/>
    <xf numFmtId="9" fontId="0" fillId="6" borderId="2" xfId="0" applyNumberFormat="1" applyFill="1" applyBorder="1"/>
    <xf numFmtId="0" fontId="2" fillId="7" borderId="0" xfId="0" applyFont="1" applyFill="1" applyAlignment="1">
      <alignment horizontal="centerContinuous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5" fillId="0" borderId="0" xfId="0" applyFont="1" applyFill="1"/>
    <xf numFmtId="38" fontId="0" fillId="0" borderId="2" xfId="0" applyNumberFormat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38" fontId="0" fillId="0" borderId="3" xfId="0" applyNumberFormat="1" applyBorder="1"/>
    <xf numFmtId="38" fontId="0" fillId="0" borderId="4" xfId="0" applyNumberFormat="1" applyBorder="1"/>
    <xf numFmtId="38" fontId="0" fillId="0" borderId="5" xfId="0" applyNumberFormat="1" applyBorder="1"/>
    <xf numFmtId="38" fontId="2" fillId="0" borderId="0" xfId="0" applyNumberFormat="1" applyFont="1"/>
    <xf numFmtId="38" fontId="0" fillId="0" borderId="6" xfId="0" applyNumberFormat="1" applyBorder="1"/>
    <xf numFmtId="38" fontId="0" fillId="0" borderId="7" xfId="0" applyNumberFormat="1" applyBorder="1"/>
    <xf numFmtId="0" fontId="0" fillId="0" borderId="0" xfId="0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center"/>
    </xf>
    <xf numFmtId="38" fontId="0" fillId="5" borderId="6" xfId="0" applyNumberFormat="1" applyFill="1" applyBorder="1"/>
    <xf numFmtId="38" fontId="0" fillId="5" borderId="7" xfId="0" applyNumberFormat="1" applyFill="1" applyBorder="1"/>
    <xf numFmtId="38" fontId="2" fillId="5" borderId="0" xfId="0" applyNumberFormat="1" applyFont="1" applyFill="1"/>
    <xf numFmtId="38" fontId="0" fillId="0" borderId="8" xfId="0" applyNumberFormat="1" applyBorder="1"/>
    <xf numFmtId="38" fontId="0" fillId="5" borderId="9" xfId="0" applyNumberFormat="1" applyFill="1" applyBorder="1"/>
    <xf numFmtId="38" fontId="2" fillId="5" borderId="1" xfId="0" applyNumberFormat="1" applyFont="1" applyFill="1" applyBorder="1"/>
    <xf numFmtId="0" fontId="2" fillId="8" borderId="0" xfId="0" applyFont="1" applyFill="1"/>
    <xf numFmtId="0" fontId="0" fillId="8" borderId="0" xfId="0" applyFill="1"/>
    <xf numFmtId="0" fontId="0" fillId="9" borderId="0" xfId="0" applyFill="1"/>
    <xf numFmtId="0" fontId="2" fillId="9" borderId="0" xfId="0" applyFont="1" applyFill="1"/>
    <xf numFmtId="0" fontId="0" fillId="0" borderId="0" xfId="0" applyAlignment="1">
      <alignment horizontal="center"/>
    </xf>
    <xf numFmtId="165" fontId="0" fillId="0" borderId="0" xfId="1" applyNumberFormat="1" applyFont="1"/>
    <xf numFmtId="0" fontId="0" fillId="0" borderId="1" xfId="0" applyBorder="1" applyAlignment="1">
      <alignment horizontal="center"/>
    </xf>
    <xf numFmtId="165" fontId="0" fillId="0" borderId="0" xfId="1" applyNumberFormat="1" applyFont="1" applyBorder="1"/>
    <xf numFmtId="165" fontId="0" fillId="0" borderId="4" xfId="1" applyNumberFormat="1" applyFont="1" applyBorder="1"/>
    <xf numFmtId="165" fontId="0" fillId="0" borderId="4" xfId="1" applyNumberFormat="1" applyFont="1" applyFill="1" applyBorder="1"/>
    <xf numFmtId="9" fontId="0" fillId="0" borderId="4" xfId="2" applyFont="1" applyFill="1" applyBorder="1"/>
    <xf numFmtId="165" fontId="0" fillId="0" borderId="0" xfId="1" applyNumberFormat="1" applyFont="1" applyFill="1" applyBorder="1"/>
    <xf numFmtId="0" fontId="0" fillId="0" borderId="0" xfId="0" applyFill="1" applyBorder="1"/>
    <xf numFmtId="9" fontId="0" fillId="0" borderId="0" xfId="2" applyFont="1" applyFill="1" applyBorder="1"/>
    <xf numFmtId="0" fontId="0" fillId="0" borderId="0" xfId="0" applyAlignment="1">
      <alignment horizontal="right"/>
    </xf>
    <xf numFmtId="166" fontId="0" fillId="0" borderId="2" xfId="0" applyNumberForma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Loan Count by Repayment Term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'Loan Term (external)'!$T$5</c:f>
              <c:strCache>
                <c:ptCount val="1"/>
                <c:pt idx="0">
                  <c:v>January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'Loan Term (external)'!$S$6:$S$53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(external)'!$T$6:$T$53</c:f>
              <c:numCache>
                <c:formatCode>General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3</c:v>
                </c:pt>
                <c:pt idx="25">
                  <c:v>3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3</c:v>
                </c:pt>
                <c:pt idx="30">
                  <c:v>10</c:v>
                </c:pt>
                <c:pt idx="31">
                  <c:v>8</c:v>
                </c:pt>
                <c:pt idx="32">
                  <c:v>4</c:v>
                </c:pt>
                <c:pt idx="33">
                  <c:v>10</c:v>
                </c:pt>
                <c:pt idx="34">
                  <c:v>6</c:v>
                </c:pt>
                <c:pt idx="35">
                  <c:v>15</c:v>
                </c:pt>
                <c:pt idx="36">
                  <c:v>3</c:v>
                </c:pt>
                <c:pt idx="37">
                  <c:v>9</c:v>
                </c:pt>
                <c:pt idx="38">
                  <c:v>6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6</c:v>
                </c:pt>
                <c:pt idx="45">
                  <c:v>8</c:v>
                </c:pt>
                <c:pt idx="46">
                  <c:v>5</c:v>
                </c:pt>
                <c:pt idx="47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C-461F-8AF0-D625046464C8}"/>
            </c:ext>
          </c:extLst>
        </c:ser>
        <c:ser>
          <c:idx val="1"/>
          <c:order val="1"/>
          <c:tx>
            <c:strRef>
              <c:f>'Loan Term (external)'!$U$5</c:f>
              <c:strCache>
                <c:ptCount val="1"/>
                <c:pt idx="0">
                  <c:v>February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'Loan Term (external)'!$S$6:$S$53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(external)'!$U$6:$U$53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7</c:v>
                </c:pt>
                <c:pt idx="23">
                  <c:v>6</c:v>
                </c:pt>
                <c:pt idx="24">
                  <c:v>3</c:v>
                </c:pt>
                <c:pt idx="25">
                  <c:v>9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9</c:v>
                </c:pt>
                <c:pt idx="31">
                  <c:v>5</c:v>
                </c:pt>
                <c:pt idx="32">
                  <c:v>11</c:v>
                </c:pt>
                <c:pt idx="33">
                  <c:v>12</c:v>
                </c:pt>
                <c:pt idx="34">
                  <c:v>6</c:v>
                </c:pt>
                <c:pt idx="35">
                  <c:v>42</c:v>
                </c:pt>
                <c:pt idx="36">
                  <c:v>11</c:v>
                </c:pt>
                <c:pt idx="37">
                  <c:v>8</c:v>
                </c:pt>
                <c:pt idx="38">
                  <c:v>11</c:v>
                </c:pt>
                <c:pt idx="39">
                  <c:v>5</c:v>
                </c:pt>
                <c:pt idx="40">
                  <c:v>8</c:v>
                </c:pt>
                <c:pt idx="41">
                  <c:v>10</c:v>
                </c:pt>
                <c:pt idx="42">
                  <c:v>5</c:v>
                </c:pt>
                <c:pt idx="43">
                  <c:v>14</c:v>
                </c:pt>
                <c:pt idx="44">
                  <c:v>11</c:v>
                </c:pt>
                <c:pt idx="45">
                  <c:v>12</c:v>
                </c:pt>
                <c:pt idx="46">
                  <c:v>6</c:v>
                </c:pt>
                <c:pt idx="47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5C-461F-8AF0-D625046464C8}"/>
            </c:ext>
          </c:extLst>
        </c:ser>
        <c:ser>
          <c:idx val="2"/>
          <c:order val="2"/>
          <c:tx>
            <c:strRef>
              <c:f>'Loan Term (external)'!$V$5</c:f>
              <c:strCache>
                <c:ptCount val="1"/>
                <c:pt idx="0">
                  <c:v>March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'Loan Term (external)'!$S$6:$S$53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(external)'!$V$6:$V$53</c:f>
              <c:numCache>
                <c:formatCode>General</c:formatCode>
                <c:ptCount val="4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9</c:v>
                </c:pt>
                <c:pt idx="22">
                  <c:v>7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11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8</c:v>
                </c:pt>
                <c:pt idx="31">
                  <c:v>22</c:v>
                </c:pt>
                <c:pt idx="32">
                  <c:v>12</c:v>
                </c:pt>
                <c:pt idx="33">
                  <c:v>10</c:v>
                </c:pt>
                <c:pt idx="34">
                  <c:v>6</c:v>
                </c:pt>
                <c:pt idx="35">
                  <c:v>54</c:v>
                </c:pt>
                <c:pt idx="36">
                  <c:v>11</c:v>
                </c:pt>
                <c:pt idx="37">
                  <c:v>14</c:v>
                </c:pt>
                <c:pt idx="38">
                  <c:v>12</c:v>
                </c:pt>
                <c:pt idx="39">
                  <c:v>11</c:v>
                </c:pt>
                <c:pt idx="40">
                  <c:v>6</c:v>
                </c:pt>
                <c:pt idx="41">
                  <c:v>10</c:v>
                </c:pt>
                <c:pt idx="42">
                  <c:v>10</c:v>
                </c:pt>
                <c:pt idx="43">
                  <c:v>8</c:v>
                </c:pt>
                <c:pt idx="44">
                  <c:v>12</c:v>
                </c:pt>
                <c:pt idx="45">
                  <c:v>8</c:v>
                </c:pt>
                <c:pt idx="46">
                  <c:v>12</c:v>
                </c:pt>
                <c:pt idx="47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5C-461F-8AF0-D625046464C8}"/>
            </c:ext>
          </c:extLst>
        </c:ser>
        <c:ser>
          <c:idx val="3"/>
          <c:order val="3"/>
          <c:tx>
            <c:strRef>
              <c:f>'Loan Term (external)'!$W$5</c:f>
              <c:strCache>
                <c:ptCount val="1"/>
                <c:pt idx="0">
                  <c:v>April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'Loan Term (external)'!$S$6:$S$53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(external)'!$W$6:$W$53</c:f>
              <c:numCache>
                <c:formatCode>General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7</c:v>
                </c:pt>
                <c:pt idx="18">
                  <c:v>3</c:v>
                </c:pt>
                <c:pt idx="19">
                  <c:v>12</c:v>
                </c:pt>
                <c:pt idx="20">
                  <c:v>5</c:v>
                </c:pt>
                <c:pt idx="21">
                  <c:v>1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7</c:v>
                </c:pt>
                <c:pt idx="29">
                  <c:v>13</c:v>
                </c:pt>
                <c:pt idx="30">
                  <c:v>13</c:v>
                </c:pt>
                <c:pt idx="31">
                  <c:v>21</c:v>
                </c:pt>
                <c:pt idx="32">
                  <c:v>14</c:v>
                </c:pt>
                <c:pt idx="33">
                  <c:v>13</c:v>
                </c:pt>
                <c:pt idx="34">
                  <c:v>11</c:v>
                </c:pt>
                <c:pt idx="35">
                  <c:v>51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5</c:v>
                </c:pt>
                <c:pt idx="41">
                  <c:v>7</c:v>
                </c:pt>
                <c:pt idx="42">
                  <c:v>12</c:v>
                </c:pt>
                <c:pt idx="43">
                  <c:v>8</c:v>
                </c:pt>
                <c:pt idx="44">
                  <c:v>6</c:v>
                </c:pt>
                <c:pt idx="45">
                  <c:v>9</c:v>
                </c:pt>
                <c:pt idx="46">
                  <c:v>8</c:v>
                </c:pt>
                <c:pt idx="47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5C-461F-8AF0-D625046464C8}"/>
            </c:ext>
          </c:extLst>
        </c:ser>
        <c:ser>
          <c:idx val="4"/>
          <c:order val="4"/>
          <c:tx>
            <c:strRef>
              <c:f>'Loan Term (external)'!$X$5</c:f>
              <c:strCache>
                <c:ptCount val="1"/>
                <c:pt idx="0">
                  <c:v>May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numRef>
              <c:f>'Loan Term (external)'!$S$6:$S$53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(external)'!$X$6:$X$53</c:f>
              <c:numCache>
                <c:formatCode>General</c:formatCode>
                <c:ptCount val="48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9</c:v>
                </c:pt>
                <c:pt idx="21">
                  <c:v>7</c:v>
                </c:pt>
                <c:pt idx="22">
                  <c:v>8</c:v>
                </c:pt>
                <c:pt idx="23">
                  <c:v>6</c:v>
                </c:pt>
                <c:pt idx="24">
                  <c:v>11</c:v>
                </c:pt>
                <c:pt idx="25">
                  <c:v>19</c:v>
                </c:pt>
                <c:pt idx="26">
                  <c:v>10</c:v>
                </c:pt>
                <c:pt idx="27">
                  <c:v>16</c:v>
                </c:pt>
                <c:pt idx="28">
                  <c:v>10</c:v>
                </c:pt>
                <c:pt idx="29">
                  <c:v>12</c:v>
                </c:pt>
                <c:pt idx="30">
                  <c:v>9</c:v>
                </c:pt>
                <c:pt idx="31">
                  <c:v>16</c:v>
                </c:pt>
                <c:pt idx="32">
                  <c:v>12</c:v>
                </c:pt>
                <c:pt idx="33">
                  <c:v>14</c:v>
                </c:pt>
                <c:pt idx="34">
                  <c:v>13</c:v>
                </c:pt>
                <c:pt idx="35">
                  <c:v>62</c:v>
                </c:pt>
                <c:pt idx="36">
                  <c:v>14</c:v>
                </c:pt>
                <c:pt idx="37">
                  <c:v>19</c:v>
                </c:pt>
                <c:pt idx="38">
                  <c:v>8</c:v>
                </c:pt>
                <c:pt idx="39">
                  <c:v>8</c:v>
                </c:pt>
                <c:pt idx="40">
                  <c:v>10</c:v>
                </c:pt>
                <c:pt idx="41">
                  <c:v>11</c:v>
                </c:pt>
                <c:pt idx="42">
                  <c:v>14</c:v>
                </c:pt>
                <c:pt idx="43">
                  <c:v>9</c:v>
                </c:pt>
                <c:pt idx="44">
                  <c:v>12</c:v>
                </c:pt>
                <c:pt idx="45">
                  <c:v>10</c:v>
                </c:pt>
                <c:pt idx="46">
                  <c:v>18</c:v>
                </c:pt>
                <c:pt idx="47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5C-461F-8AF0-D625046464C8}"/>
            </c:ext>
          </c:extLst>
        </c:ser>
        <c:ser>
          <c:idx val="5"/>
          <c:order val="5"/>
          <c:tx>
            <c:strRef>
              <c:f>'Loan Term (external)'!$Y$5</c:f>
              <c:strCache>
                <c:ptCount val="1"/>
                <c:pt idx="0">
                  <c:v>June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numRef>
              <c:f>'Loan Term (external)'!$S$6:$S$53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(external)'!$Y$6:$Y$53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6</c:v>
                </c:pt>
                <c:pt idx="22">
                  <c:v>3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7</c:v>
                </c:pt>
                <c:pt idx="27">
                  <c:v>4</c:v>
                </c:pt>
                <c:pt idx="28">
                  <c:v>3</c:v>
                </c:pt>
                <c:pt idx="29">
                  <c:v>12</c:v>
                </c:pt>
                <c:pt idx="30">
                  <c:v>7</c:v>
                </c:pt>
                <c:pt idx="31">
                  <c:v>5</c:v>
                </c:pt>
                <c:pt idx="32">
                  <c:v>6</c:v>
                </c:pt>
                <c:pt idx="33">
                  <c:v>10</c:v>
                </c:pt>
                <c:pt idx="34">
                  <c:v>9</c:v>
                </c:pt>
                <c:pt idx="35">
                  <c:v>48</c:v>
                </c:pt>
                <c:pt idx="36">
                  <c:v>8</c:v>
                </c:pt>
                <c:pt idx="37">
                  <c:v>9</c:v>
                </c:pt>
                <c:pt idx="38">
                  <c:v>13</c:v>
                </c:pt>
                <c:pt idx="39">
                  <c:v>8</c:v>
                </c:pt>
                <c:pt idx="40">
                  <c:v>12</c:v>
                </c:pt>
                <c:pt idx="41">
                  <c:v>6</c:v>
                </c:pt>
                <c:pt idx="42">
                  <c:v>10</c:v>
                </c:pt>
                <c:pt idx="43">
                  <c:v>13</c:v>
                </c:pt>
                <c:pt idx="44">
                  <c:v>12</c:v>
                </c:pt>
                <c:pt idx="45">
                  <c:v>7</c:v>
                </c:pt>
                <c:pt idx="46">
                  <c:v>5</c:v>
                </c:pt>
                <c:pt idx="47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5C-461F-8AF0-D625046464C8}"/>
            </c:ext>
          </c:extLst>
        </c:ser>
        <c:ser>
          <c:idx val="6"/>
          <c:order val="6"/>
          <c:tx>
            <c:strRef>
              <c:f>'Loan Term (external)'!$Z$5</c:f>
              <c:strCache>
                <c:ptCount val="1"/>
                <c:pt idx="0">
                  <c:v>July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numRef>
              <c:f>'Loan Term (external)'!$S$6:$S$53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(external)'!$Z$6:$Z$53</c:f>
              <c:numCache>
                <c:formatCode>General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7</c:v>
                </c:pt>
                <c:pt idx="19">
                  <c:v>8</c:v>
                </c:pt>
                <c:pt idx="20">
                  <c:v>3</c:v>
                </c:pt>
                <c:pt idx="21">
                  <c:v>7</c:v>
                </c:pt>
                <c:pt idx="22">
                  <c:v>11</c:v>
                </c:pt>
                <c:pt idx="23">
                  <c:v>11</c:v>
                </c:pt>
                <c:pt idx="24">
                  <c:v>12</c:v>
                </c:pt>
                <c:pt idx="25">
                  <c:v>11</c:v>
                </c:pt>
                <c:pt idx="26">
                  <c:v>20</c:v>
                </c:pt>
                <c:pt idx="27">
                  <c:v>13</c:v>
                </c:pt>
                <c:pt idx="28">
                  <c:v>12</c:v>
                </c:pt>
                <c:pt idx="29">
                  <c:v>10</c:v>
                </c:pt>
                <c:pt idx="30">
                  <c:v>15</c:v>
                </c:pt>
                <c:pt idx="31">
                  <c:v>11</c:v>
                </c:pt>
                <c:pt idx="32">
                  <c:v>21</c:v>
                </c:pt>
                <c:pt idx="33">
                  <c:v>18</c:v>
                </c:pt>
                <c:pt idx="34">
                  <c:v>17</c:v>
                </c:pt>
                <c:pt idx="35">
                  <c:v>83</c:v>
                </c:pt>
                <c:pt idx="36">
                  <c:v>14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15</c:v>
                </c:pt>
                <c:pt idx="41">
                  <c:v>8</c:v>
                </c:pt>
                <c:pt idx="42">
                  <c:v>10</c:v>
                </c:pt>
                <c:pt idx="43">
                  <c:v>9</c:v>
                </c:pt>
                <c:pt idx="44">
                  <c:v>14</c:v>
                </c:pt>
                <c:pt idx="45">
                  <c:v>15</c:v>
                </c:pt>
                <c:pt idx="46">
                  <c:v>12</c:v>
                </c:pt>
                <c:pt idx="47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5C-461F-8AF0-D625046464C8}"/>
            </c:ext>
          </c:extLst>
        </c:ser>
        <c:ser>
          <c:idx val="7"/>
          <c:order val="7"/>
          <c:tx>
            <c:strRef>
              <c:f>'Loan Term (external)'!$AA$5</c:f>
              <c:strCache>
                <c:ptCount val="1"/>
                <c:pt idx="0">
                  <c:v>August</c:v>
                </c:pt>
              </c:strCache>
            </c:strRef>
          </c:tx>
          <c:spPr>
            <a:pattFill prst="narHorz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cat>
            <c:numRef>
              <c:f>'Loan Term (external)'!$S$6:$S$53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(external)'!$AA$6:$AA$53</c:f>
              <c:numCache>
                <c:formatCode>General</c:formatCode>
                <c:ptCount val="4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10</c:v>
                </c:pt>
                <c:pt idx="21">
                  <c:v>3</c:v>
                </c:pt>
                <c:pt idx="22">
                  <c:v>6</c:v>
                </c:pt>
                <c:pt idx="23">
                  <c:v>2</c:v>
                </c:pt>
                <c:pt idx="24">
                  <c:v>12</c:v>
                </c:pt>
                <c:pt idx="25">
                  <c:v>5</c:v>
                </c:pt>
                <c:pt idx="26">
                  <c:v>10</c:v>
                </c:pt>
                <c:pt idx="27">
                  <c:v>7</c:v>
                </c:pt>
                <c:pt idx="28">
                  <c:v>13</c:v>
                </c:pt>
                <c:pt idx="29">
                  <c:v>14</c:v>
                </c:pt>
                <c:pt idx="30">
                  <c:v>11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15</c:v>
                </c:pt>
                <c:pt idx="35">
                  <c:v>36</c:v>
                </c:pt>
                <c:pt idx="36">
                  <c:v>13</c:v>
                </c:pt>
                <c:pt idx="37">
                  <c:v>12</c:v>
                </c:pt>
                <c:pt idx="38">
                  <c:v>14</c:v>
                </c:pt>
                <c:pt idx="39">
                  <c:v>10</c:v>
                </c:pt>
                <c:pt idx="40">
                  <c:v>11</c:v>
                </c:pt>
                <c:pt idx="41">
                  <c:v>10</c:v>
                </c:pt>
                <c:pt idx="42">
                  <c:v>8</c:v>
                </c:pt>
                <c:pt idx="43">
                  <c:v>7</c:v>
                </c:pt>
                <c:pt idx="44">
                  <c:v>10</c:v>
                </c:pt>
                <c:pt idx="45">
                  <c:v>11</c:v>
                </c:pt>
                <c:pt idx="46">
                  <c:v>10</c:v>
                </c:pt>
                <c:pt idx="47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5C-461F-8AF0-D625046464C8}"/>
            </c:ext>
          </c:extLst>
        </c:ser>
        <c:ser>
          <c:idx val="8"/>
          <c:order val="8"/>
          <c:tx>
            <c:strRef>
              <c:f>'Loan Term (external)'!$AB$5</c:f>
              <c:strCache>
                <c:ptCount val="1"/>
                <c:pt idx="0">
                  <c:v>September</c:v>
                </c:pt>
              </c:strCache>
            </c:strRef>
          </c:tx>
          <c:spPr>
            <a:pattFill prst="narHorz">
              <a:fgClr>
                <a:schemeClr val="accent3">
                  <a:lumMod val="60000"/>
                </a:schemeClr>
              </a:fgClr>
              <a:bgClr>
                <a:schemeClr val="accent3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>
                  <a:lumMod val="60000"/>
                </a:schemeClr>
              </a:innerShdw>
            </a:effectLst>
          </c:spPr>
          <c:invertIfNegative val="0"/>
          <c:cat>
            <c:numRef>
              <c:f>'Loan Term (external)'!$S$6:$S$53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(external)'!$AB$6:$AB$53</c:f>
              <c:numCache>
                <c:formatCode>General</c:formatCode>
                <c:ptCount val="4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5</c:v>
                </c:pt>
                <c:pt idx="17">
                  <c:v>6</c:v>
                </c:pt>
                <c:pt idx="18">
                  <c:v>2</c:v>
                </c:pt>
                <c:pt idx="19">
                  <c:v>7</c:v>
                </c:pt>
                <c:pt idx="20">
                  <c:v>7</c:v>
                </c:pt>
                <c:pt idx="21">
                  <c:v>5</c:v>
                </c:pt>
                <c:pt idx="22">
                  <c:v>5</c:v>
                </c:pt>
                <c:pt idx="23">
                  <c:v>10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12</c:v>
                </c:pt>
                <c:pt idx="32">
                  <c:v>14</c:v>
                </c:pt>
                <c:pt idx="33">
                  <c:v>15</c:v>
                </c:pt>
                <c:pt idx="34">
                  <c:v>15</c:v>
                </c:pt>
                <c:pt idx="35">
                  <c:v>60</c:v>
                </c:pt>
                <c:pt idx="36">
                  <c:v>9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7</c:v>
                </c:pt>
                <c:pt idx="41">
                  <c:v>7</c:v>
                </c:pt>
                <c:pt idx="42">
                  <c:v>17</c:v>
                </c:pt>
                <c:pt idx="43">
                  <c:v>12</c:v>
                </c:pt>
                <c:pt idx="44">
                  <c:v>8</c:v>
                </c:pt>
                <c:pt idx="45">
                  <c:v>13</c:v>
                </c:pt>
                <c:pt idx="46">
                  <c:v>11</c:v>
                </c:pt>
                <c:pt idx="47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5C-461F-8AF0-D625046464C8}"/>
            </c:ext>
          </c:extLst>
        </c:ser>
        <c:ser>
          <c:idx val="9"/>
          <c:order val="9"/>
          <c:tx>
            <c:strRef>
              <c:f>'Loan Term (external)'!$AC$5</c:f>
              <c:strCache>
                <c:ptCount val="1"/>
                <c:pt idx="0">
                  <c:v>October</c:v>
                </c:pt>
              </c:strCache>
            </c:strRef>
          </c:tx>
          <c:spPr>
            <a:pattFill prst="narHorz">
              <a:fgClr>
                <a:schemeClr val="accent4">
                  <a:lumMod val="60000"/>
                </a:schemeClr>
              </a:fgClr>
              <a:bgClr>
                <a:schemeClr val="accent4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60000"/>
                </a:schemeClr>
              </a:innerShdw>
            </a:effectLst>
          </c:spPr>
          <c:invertIfNegative val="0"/>
          <c:cat>
            <c:numRef>
              <c:f>'Loan Term (external)'!$S$6:$S$53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(external)'!$AC$6:$AC$53</c:f>
              <c:numCache>
                <c:formatCode>General</c:formatCode>
                <c:ptCount val="48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6</c:v>
                </c:pt>
                <c:pt idx="21">
                  <c:v>11</c:v>
                </c:pt>
                <c:pt idx="22">
                  <c:v>5</c:v>
                </c:pt>
                <c:pt idx="23">
                  <c:v>8</c:v>
                </c:pt>
                <c:pt idx="24">
                  <c:v>16</c:v>
                </c:pt>
                <c:pt idx="25">
                  <c:v>17</c:v>
                </c:pt>
                <c:pt idx="26">
                  <c:v>14</c:v>
                </c:pt>
                <c:pt idx="27">
                  <c:v>10</c:v>
                </c:pt>
                <c:pt idx="28">
                  <c:v>6</c:v>
                </c:pt>
                <c:pt idx="29">
                  <c:v>15</c:v>
                </c:pt>
                <c:pt idx="30">
                  <c:v>15</c:v>
                </c:pt>
                <c:pt idx="31">
                  <c:v>17</c:v>
                </c:pt>
                <c:pt idx="32">
                  <c:v>14</c:v>
                </c:pt>
                <c:pt idx="33">
                  <c:v>21</c:v>
                </c:pt>
                <c:pt idx="34">
                  <c:v>20</c:v>
                </c:pt>
                <c:pt idx="35">
                  <c:v>34</c:v>
                </c:pt>
                <c:pt idx="36">
                  <c:v>13</c:v>
                </c:pt>
                <c:pt idx="37">
                  <c:v>23</c:v>
                </c:pt>
                <c:pt idx="38">
                  <c:v>17</c:v>
                </c:pt>
                <c:pt idx="39">
                  <c:v>12</c:v>
                </c:pt>
                <c:pt idx="40">
                  <c:v>11</c:v>
                </c:pt>
                <c:pt idx="41">
                  <c:v>10</c:v>
                </c:pt>
                <c:pt idx="42">
                  <c:v>16</c:v>
                </c:pt>
                <c:pt idx="43">
                  <c:v>11</c:v>
                </c:pt>
                <c:pt idx="44">
                  <c:v>12</c:v>
                </c:pt>
                <c:pt idx="45">
                  <c:v>9</c:v>
                </c:pt>
                <c:pt idx="46">
                  <c:v>12</c:v>
                </c:pt>
                <c:pt idx="47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A5C-461F-8AF0-D625046464C8}"/>
            </c:ext>
          </c:extLst>
        </c:ser>
        <c:ser>
          <c:idx val="10"/>
          <c:order val="10"/>
          <c:tx>
            <c:strRef>
              <c:f>'Loan Term (external)'!$AD$5</c:f>
              <c:strCache>
                <c:ptCount val="1"/>
                <c:pt idx="0">
                  <c:v>November</c:v>
                </c:pt>
              </c:strCache>
            </c:strRef>
          </c:tx>
          <c:spPr>
            <a:pattFill prst="narHorz">
              <a:fgClr>
                <a:schemeClr val="accent5">
                  <a:lumMod val="60000"/>
                </a:schemeClr>
              </a:fgClr>
              <a:bgClr>
                <a:schemeClr val="accent5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>
                  <a:lumMod val="60000"/>
                </a:schemeClr>
              </a:innerShdw>
            </a:effectLst>
          </c:spPr>
          <c:invertIfNegative val="0"/>
          <c:cat>
            <c:numRef>
              <c:f>'Loan Term (external)'!$S$6:$S$53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(external)'!$AD$6:$AD$53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8</c:v>
                </c:pt>
                <c:pt idx="24">
                  <c:v>5</c:v>
                </c:pt>
                <c:pt idx="25">
                  <c:v>10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8</c:v>
                </c:pt>
                <c:pt idx="30">
                  <c:v>7</c:v>
                </c:pt>
                <c:pt idx="31">
                  <c:v>16</c:v>
                </c:pt>
                <c:pt idx="32">
                  <c:v>14</c:v>
                </c:pt>
                <c:pt idx="33">
                  <c:v>8</c:v>
                </c:pt>
                <c:pt idx="34">
                  <c:v>15</c:v>
                </c:pt>
                <c:pt idx="35">
                  <c:v>20</c:v>
                </c:pt>
                <c:pt idx="36">
                  <c:v>6</c:v>
                </c:pt>
                <c:pt idx="37">
                  <c:v>7</c:v>
                </c:pt>
                <c:pt idx="38">
                  <c:v>10</c:v>
                </c:pt>
                <c:pt idx="39">
                  <c:v>13</c:v>
                </c:pt>
                <c:pt idx="40">
                  <c:v>13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2</c:v>
                </c:pt>
                <c:pt idx="45">
                  <c:v>4</c:v>
                </c:pt>
                <c:pt idx="46">
                  <c:v>7</c:v>
                </c:pt>
                <c:pt idx="47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5C-461F-8AF0-D625046464C8}"/>
            </c:ext>
          </c:extLst>
        </c:ser>
        <c:ser>
          <c:idx val="11"/>
          <c:order val="11"/>
          <c:tx>
            <c:strRef>
              <c:f>'Loan Term (external)'!$AE$5</c:f>
              <c:strCache>
                <c:ptCount val="1"/>
                <c:pt idx="0">
                  <c:v>December</c:v>
                </c:pt>
              </c:strCache>
            </c:strRef>
          </c:tx>
          <c:spPr>
            <a:pattFill prst="narHorz">
              <a:fgClr>
                <a:schemeClr val="accent6">
                  <a:lumMod val="60000"/>
                </a:schemeClr>
              </a:fgClr>
              <a:bgClr>
                <a:schemeClr val="accent6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lumMod val="60000"/>
                </a:schemeClr>
              </a:innerShdw>
            </a:effectLst>
          </c:spPr>
          <c:invertIfNegative val="0"/>
          <c:cat>
            <c:numRef>
              <c:f>'Loan Term (external)'!$S$6:$S$53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(external)'!$AE$6:$AE$53</c:f>
              <c:numCache>
                <c:formatCode>General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9</c:v>
                </c:pt>
                <c:pt idx="20">
                  <c:v>9</c:v>
                </c:pt>
                <c:pt idx="21">
                  <c:v>10</c:v>
                </c:pt>
                <c:pt idx="22">
                  <c:v>9</c:v>
                </c:pt>
                <c:pt idx="23">
                  <c:v>12</c:v>
                </c:pt>
                <c:pt idx="24">
                  <c:v>12</c:v>
                </c:pt>
                <c:pt idx="25">
                  <c:v>14</c:v>
                </c:pt>
                <c:pt idx="26">
                  <c:v>18</c:v>
                </c:pt>
                <c:pt idx="27">
                  <c:v>17</c:v>
                </c:pt>
                <c:pt idx="28">
                  <c:v>11</c:v>
                </c:pt>
                <c:pt idx="29">
                  <c:v>14</c:v>
                </c:pt>
                <c:pt idx="30">
                  <c:v>14</c:v>
                </c:pt>
                <c:pt idx="31">
                  <c:v>18</c:v>
                </c:pt>
                <c:pt idx="32">
                  <c:v>9</c:v>
                </c:pt>
                <c:pt idx="33">
                  <c:v>27</c:v>
                </c:pt>
                <c:pt idx="34">
                  <c:v>17</c:v>
                </c:pt>
                <c:pt idx="35">
                  <c:v>45</c:v>
                </c:pt>
                <c:pt idx="36">
                  <c:v>17</c:v>
                </c:pt>
                <c:pt idx="37">
                  <c:v>26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23</c:v>
                </c:pt>
                <c:pt idx="42">
                  <c:v>14</c:v>
                </c:pt>
                <c:pt idx="43">
                  <c:v>18</c:v>
                </c:pt>
                <c:pt idx="44">
                  <c:v>9</c:v>
                </c:pt>
                <c:pt idx="45">
                  <c:v>17</c:v>
                </c:pt>
                <c:pt idx="46">
                  <c:v>13</c:v>
                </c:pt>
                <c:pt idx="47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A5C-461F-8AF0-D62504646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138624"/>
        <c:axId val="126148608"/>
      </c:barChart>
      <c:catAx>
        <c:axId val="12613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48608"/>
        <c:crosses val="autoZero"/>
        <c:auto val="1"/>
        <c:lblAlgn val="ctr"/>
        <c:lblOffset val="100"/>
        <c:noMultiLvlLbl val="0"/>
      </c:catAx>
      <c:valAx>
        <c:axId val="12614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386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Loan Volume by Repayment Term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'Loan Term (external)'!$D$5</c:f>
              <c:strCache>
                <c:ptCount val="1"/>
                <c:pt idx="0">
                  <c:v>January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'Loan Term (external)'!$C$6:$C$53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(external)'!$D$6:$D$53</c:f>
              <c:numCache>
                <c:formatCode>_(* #,##0_);_(* \(#,##0\);_(* "-"??_);_(@_)</c:formatCode>
                <c:ptCount val="48"/>
                <c:pt idx="0">
                  <c:v>344.37</c:v>
                </c:pt>
                <c:pt idx="1">
                  <c:v>0</c:v>
                </c:pt>
                <c:pt idx="2">
                  <c:v>460.28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2074.9499999999998</c:v>
                </c:pt>
                <c:pt idx="10">
                  <c:v>434.82</c:v>
                </c:pt>
                <c:pt idx="11">
                  <c:v>0</c:v>
                </c:pt>
                <c:pt idx="12">
                  <c:v>2438.7799999999997</c:v>
                </c:pt>
                <c:pt idx="13">
                  <c:v>2791.21</c:v>
                </c:pt>
                <c:pt idx="14">
                  <c:v>8457.24</c:v>
                </c:pt>
                <c:pt idx="15">
                  <c:v>1657.24</c:v>
                </c:pt>
                <c:pt idx="16">
                  <c:v>16501.54</c:v>
                </c:pt>
                <c:pt idx="17">
                  <c:v>10597.22</c:v>
                </c:pt>
                <c:pt idx="18">
                  <c:v>4403.9679999999998</c:v>
                </c:pt>
                <c:pt idx="19">
                  <c:v>20255.39</c:v>
                </c:pt>
                <c:pt idx="20">
                  <c:v>6757.49</c:v>
                </c:pt>
                <c:pt idx="21">
                  <c:v>20082.649999999998</c:v>
                </c:pt>
                <c:pt idx="22">
                  <c:v>19266.13</c:v>
                </c:pt>
                <c:pt idx="23">
                  <c:v>30147.820000000007</c:v>
                </c:pt>
                <c:pt idx="24">
                  <c:v>14010.568000000001</c:v>
                </c:pt>
                <c:pt idx="25">
                  <c:v>32091.584999999999</c:v>
                </c:pt>
                <c:pt idx="26">
                  <c:v>25212.63</c:v>
                </c:pt>
                <c:pt idx="27">
                  <c:v>54470.950000000004</c:v>
                </c:pt>
                <c:pt idx="28">
                  <c:v>52131.65</c:v>
                </c:pt>
                <c:pt idx="29">
                  <c:v>16634.855</c:v>
                </c:pt>
                <c:pt idx="30">
                  <c:v>60314.666999999987</c:v>
                </c:pt>
                <c:pt idx="31">
                  <c:v>50454.743999999999</c:v>
                </c:pt>
                <c:pt idx="32">
                  <c:v>18683.71</c:v>
                </c:pt>
                <c:pt idx="33">
                  <c:v>69473.97</c:v>
                </c:pt>
                <c:pt idx="34">
                  <c:v>37203.434000000001</c:v>
                </c:pt>
                <c:pt idx="35">
                  <c:v>109856.726</c:v>
                </c:pt>
                <c:pt idx="36">
                  <c:v>49655.864999999998</c:v>
                </c:pt>
                <c:pt idx="37">
                  <c:v>110407.14099999999</c:v>
                </c:pt>
                <c:pt idx="38">
                  <c:v>81687.760000000009</c:v>
                </c:pt>
                <c:pt idx="39">
                  <c:v>41185.758000000002</c:v>
                </c:pt>
                <c:pt idx="40">
                  <c:v>51005.947999999997</c:v>
                </c:pt>
                <c:pt idx="41">
                  <c:v>47752.979999999996</c:v>
                </c:pt>
                <c:pt idx="42">
                  <c:v>73448.790000000008</c:v>
                </c:pt>
                <c:pt idx="43">
                  <c:v>25834.368999999999</c:v>
                </c:pt>
                <c:pt idx="44">
                  <c:v>52452.798999999999</c:v>
                </c:pt>
                <c:pt idx="45">
                  <c:v>97127.135999999999</c:v>
                </c:pt>
                <c:pt idx="46">
                  <c:v>75014.452000000005</c:v>
                </c:pt>
                <c:pt idx="47">
                  <c:v>1779106.7479999997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D-46EE-9491-0C941898BD7F}"/>
            </c:ext>
          </c:extLst>
        </c:ser>
        <c:ser>
          <c:idx val="1"/>
          <c:order val="1"/>
          <c:tx>
            <c:strRef>
              <c:f>'Loan Term (external)'!$E$5</c:f>
              <c:strCache>
                <c:ptCount val="1"/>
                <c:pt idx="0">
                  <c:v>February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'Loan Term (external)'!$C$6:$C$53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(external)'!$E$6:$E$53</c:f>
              <c:numCache>
                <c:formatCode>_(* #,##0_);_(* \(#,##0\);_(* "-"??_);_(@_)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430.12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573.39</c:v>
                </c:pt>
                <c:pt idx="10">
                  <c:v>996.07</c:v>
                </c:pt>
                <c:pt idx="11">
                  <c:v>876.36</c:v>
                </c:pt>
                <c:pt idx="12">
                  <c:v>0</c:v>
                </c:pt>
                <c:pt idx="13">
                  <c:v>0</c:v>
                </c:pt>
                <c:pt idx="14">
                  <c:v>5776.45</c:v>
                </c:pt>
                <c:pt idx="15">
                  <c:v>12046.769999999999</c:v>
                </c:pt>
                <c:pt idx="16">
                  <c:v>4939.51</c:v>
                </c:pt>
                <c:pt idx="17">
                  <c:v>730.75</c:v>
                </c:pt>
                <c:pt idx="18">
                  <c:v>12760.560000000001</c:v>
                </c:pt>
                <c:pt idx="19">
                  <c:v>23305.829999999998</c:v>
                </c:pt>
                <c:pt idx="20">
                  <c:v>27686.439000000002</c:v>
                </c:pt>
                <c:pt idx="21">
                  <c:v>18565.008000000002</c:v>
                </c:pt>
                <c:pt idx="22">
                  <c:v>41797.349000000002</c:v>
                </c:pt>
                <c:pt idx="23">
                  <c:v>106221.95400000001</c:v>
                </c:pt>
                <c:pt idx="24">
                  <c:v>11612.35</c:v>
                </c:pt>
                <c:pt idx="25">
                  <c:v>83777.021999999997</c:v>
                </c:pt>
                <c:pt idx="26">
                  <c:v>15079.509999999998</c:v>
                </c:pt>
                <c:pt idx="27">
                  <c:v>37444.133000000002</c:v>
                </c:pt>
                <c:pt idx="28">
                  <c:v>25979.805</c:v>
                </c:pt>
                <c:pt idx="29">
                  <c:v>87347.54</c:v>
                </c:pt>
                <c:pt idx="30">
                  <c:v>98701.159999999989</c:v>
                </c:pt>
                <c:pt idx="31">
                  <c:v>37579.768000000004</c:v>
                </c:pt>
                <c:pt idx="32">
                  <c:v>126996.295</c:v>
                </c:pt>
                <c:pt idx="33">
                  <c:v>87741.133000000016</c:v>
                </c:pt>
                <c:pt idx="34">
                  <c:v>27699.398999999998</c:v>
                </c:pt>
                <c:pt idx="35">
                  <c:v>423917.946</c:v>
                </c:pt>
                <c:pt idx="36">
                  <c:v>88917.410000000018</c:v>
                </c:pt>
                <c:pt idx="37">
                  <c:v>122294.787</c:v>
                </c:pt>
                <c:pt idx="38">
                  <c:v>127321.60500000001</c:v>
                </c:pt>
                <c:pt idx="39">
                  <c:v>99822.872999999992</c:v>
                </c:pt>
                <c:pt idx="40">
                  <c:v>88882.671999999991</c:v>
                </c:pt>
                <c:pt idx="41">
                  <c:v>80536.042000000001</c:v>
                </c:pt>
                <c:pt idx="42">
                  <c:v>71100.281000000003</c:v>
                </c:pt>
                <c:pt idx="43">
                  <c:v>150368.36599999998</c:v>
                </c:pt>
                <c:pt idx="44">
                  <c:v>150452.66099999999</c:v>
                </c:pt>
                <c:pt idx="45">
                  <c:v>155906.33699999997</c:v>
                </c:pt>
                <c:pt idx="46">
                  <c:v>65513.606999999996</c:v>
                </c:pt>
                <c:pt idx="47">
                  <c:v>1762202.6370000006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D-46EE-9491-0C941898BD7F}"/>
            </c:ext>
          </c:extLst>
        </c:ser>
        <c:ser>
          <c:idx val="2"/>
          <c:order val="2"/>
          <c:tx>
            <c:strRef>
              <c:f>'Loan Term (external)'!$F$5</c:f>
              <c:strCache>
                <c:ptCount val="1"/>
                <c:pt idx="0">
                  <c:v>March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'Loan Term (external)'!$C$6:$C$53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(external)'!$F$6:$F$53</c:f>
              <c:numCache>
                <c:formatCode>_(* #,##0_);_(* \(#,##0\);_(* "-"??_);_(@_)</c:formatCode>
                <c:ptCount val="48"/>
                <c:pt idx="0">
                  <c:v>440.92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7107.5419999999995</c:v>
                </c:pt>
                <c:pt idx="13">
                  <c:v>0</c:v>
                </c:pt>
                <c:pt idx="14">
                  <c:v>615.69000000000005</c:v>
                </c:pt>
                <c:pt idx="15">
                  <c:v>2759.55</c:v>
                </c:pt>
                <c:pt idx="16">
                  <c:v>10142.25</c:v>
                </c:pt>
                <c:pt idx="17">
                  <c:v>43789.358</c:v>
                </c:pt>
                <c:pt idx="18">
                  <c:v>5332.35</c:v>
                </c:pt>
                <c:pt idx="19">
                  <c:v>8940.6820000000007</c:v>
                </c:pt>
                <c:pt idx="20">
                  <c:v>2103.2799999999997</c:v>
                </c:pt>
                <c:pt idx="21">
                  <c:v>32191.081999999999</c:v>
                </c:pt>
                <c:pt idx="22">
                  <c:v>31190.377</c:v>
                </c:pt>
                <c:pt idx="23">
                  <c:v>82059.508000000002</c:v>
                </c:pt>
                <c:pt idx="24">
                  <c:v>29389.843000000004</c:v>
                </c:pt>
                <c:pt idx="25">
                  <c:v>66223.253000000012</c:v>
                </c:pt>
                <c:pt idx="26">
                  <c:v>68899.186000000002</c:v>
                </c:pt>
                <c:pt idx="27">
                  <c:v>41389.925999999999</c:v>
                </c:pt>
                <c:pt idx="28">
                  <c:v>164420.34399999998</c:v>
                </c:pt>
                <c:pt idx="29">
                  <c:v>100884.77500000001</c:v>
                </c:pt>
                <c:pt idx="30">
                  <c:v>77559.08</c:v>
                </c:pt>
                <c:pt idx="31">
                  <c:v>226808.41100000002</c:v>
                </c:pt>
                <c:pt idx="32">
                  <c:v>75418.926000000007</c:v>
                </c:pt>
                <c:pt idx="33">
                  <c:v>96329.442999999999</c:v>
                </c:pt>
                <c:pt idx="34">
                  <c:v>35107.670000000006</c:v>
                </c:pt>
                <c:pt idx="35">
                  <c:v>596743.99500000011</c:v>
                </c:pt>
                <c:pt idx="36">
                  <c:v>143678.94200000001</c:v>
                </c:pt>
                <c:pt idx="37">
                  <c:v>159759.56900000002</c:v>
                </c:pt>
                <c:pt idx="38">
                  <c:v>197426.06499999997</c:v>
                </c:pt>
                <c:pt idx="39">
                  <c:v>98663.364000000001</c:v>
                </c:pt>
                <c:pt idx="40">
                  <c:v>143025.166</c:v>
                </c:pt>
                <c:pt idx="41">
                  <c:v>205529.75999999998</c:v>
                </c:pt>
                <c:pt idx="42">
                  <c:v>137382.06799999997</c:v>
                </c:pt>
                <c:pt idx="43">
                  <c:v>70177.978000000003</c:v>
                </c:pt>
                <c:pt idx="44">
                  <c:v>169152.772</c:v>
                </c:pt>
                <c:pt idx="45">
                  <c:v>89069.465000000011</c:v>
                </c:pt>
                <c:pt idx="46">
                  <c:v>171996.68799999999</c:v>
                </c:pt>
                <c:pt idx="47">
                  <c:v>3786061.9639999983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6D-46EE-9491-0C941898BD7F}"/>
            </c:ext>
          </c:extLst>
        </c:ser>
        <c:ser>
          <c:idx val="3"/>
          <c:order val="3"/>
          <c:tx>
            <c:strRef>
              <c:f>'Loan Term (external)'!$G$5</c:f>
              <c:strCache>
                <c:ptCount val="1"/>
                <c:pt idx="0">
                  <c:v>April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'Loan Term (external)'!$C$6:$C$53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(external)'!$G$6:$G$53</c:f>
              <c:numCache>
                <c:formatCode>_(* #,##0_);_(* \(#,##0\);_(* "-"??_);_(@_)</c:formatCode>
                <c:ptCount val="48"/>
                <c:pt idx="0">
                  <c:v>190.96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206.46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362.41</c:v>
                </c:pt>
                <c:pt idx="9">
                  <c:v>1394.07</c:v>
                </c:pt>
                <c:pt idx="10">
                  <c:v>8212.3700000000008</c:v>
                </c:pt>
                <c:pt idx="11">
                  <c:v>0</c:v>
                </c:pt>
                <c:pt idx="12">
                  <c:v>3794.53</c:v>
                </c:pt>
                <c:pt idx="13">
                  <c:v>21458.560000000001</c:v>
                </c:pt>
                <c:pt idx="14">
                  <c:v>3414.05</c:v>
                </c:pt>
                <c:pt idx="15">
                  <c:v>27077.79</c:v>
                </c:pt>
                <c:pt idx="16">
                  <c:v>2869.88</c:v>
                </c:pt>
                <c:pt idx="17">
                  <c:v>139507.23299999998</c:v>
                </c:pt>
                <c:pt idx="18">
                  <c:v>7474.9619999999995</c:v>
                </c:pt>
                <c:pt idx="19">
                  <c:v>84187.668999999994</c:v>
                </c:pt>
                <c:pt idx="20">
                  <c:v>22584.154000000002</c:v>
                </c:pt>
                <c:pt idx="21">
                  <c:v>867.48</c:v>
                </c:pt>
                <c:pt idx="22">
                  <c:v>6266.5789999999997</c:v>
                </c:pt>
                <c:pt idx="23">
                  <c:v>18255.659999999996</c:v>
                </c:pt>
                <c:pt idx="24">
                  <c:v>15165.337000000001</c:v>
                </c:pt>
                <c:pt idx="25">
                  <c:v>67522.648000000016</c:v>
                </c:pt>
                <c:pt idx="26">
                  <c:v>75000.234999999986</c:v>
                </c:pt>
                <c:pt idx="27">
                  <c:v>102102.34299999999</c:v>
                </c:pt>
                <c:pt idx="28">
                  <c:v>28882.683999999997</c:v>
                </c:pt>
                <c:pt idx="29">
                  <c:v>98772.510000000009</c:v>
                </c:pt>
                <c:pt idx="30">
                  <c:v>96945.891999999993</c:v>
                </c:pt>
                <c:pt idx="31">
                  <c:v>230417.671</c:v>
                </c:pt>
                <c:pt idx="32">
                  <c:v>116773.87300000002</c:v>
                </c:pt>
                <c:pt idx="33">
                  <c:v>194957.78999999998</c:v>
                </c:pt>
                <c:pt idx="34">
                  <c:v>198618.10500000001</c:v>
                </c:pt>
                <c:pt idx="35">
                  <c:v>356497.46299999993</c:v>
                </c:pt>
                <c:pt idx="36">
                  <c:v>34178.854000000007</c:v>
                </c:pt>
                <c:pt idx="37">
                  <c:v>115249.28199999999</c:v>
                </c:pt>
                <c:pt idx="38">
                  <c:v>72778.274999999994</c:v>
                </c:pt>
                <c:pt idx="39">
                  <c:v>111031.40499999998</c:v>
                </c:pt>
                <c:pt idx="40">
                  <c:v>120094.93599999999</c:v>
                </c:pt>
                <c:pt idx="41">
                  <c:v>72972.406999999977</c:v>
                </c:pt>
                <c:pt idx="42">
                  <c:v>192147.32</c:v>
                </c:pt>
                <c:pt idx="43">
                  <c:v>121292.30999999998</c:v>
                </c:pt>
                <c:pt idx="44">
                  <c:v>57023.102000000006</c:v>
                </c:pt>
                <c:pt idx="45">
                  <c:v>135594.79399999999</c:v>
                </c:pt>
                <c:pt idx="46">
                  <c:v>145210.11499999999</c:v>
                </c:pt>
                <c:pt idx="47">
                  <c:v>3039947.1620000005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6D-46EE-9491-0C941898BD7F}"/>
            </c:ext>
          </c:extLst>
        </c:ser>
        <c:ser>
          <c:idx val="4"/>
          <c:order val="4"/>
          <c:tx>
            <c:strRef>
              <c:f>'Loan Term (external)'!$H$5</c:f>
              <c:strCache>
                <c:ptCount val="1"/>
                <c:pt idx="0">
                  <c:v>May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numRef>
              <c:f>'Loan Term (external)'!$C$6:$C$53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(external)'!$H$6:$H$53</c:f>
              <c:numCache>
                <c:formatCode>_(* #,##0_);_(* \(#,##0\);_(* "-"??_);_(@_)</c:formatCode>
                <c:ptCount val="48"/>
                <c:pt idx="0">
                  <c:v>732.75</c:v>
                </c:pt>
                <c:pt idx="1">
                  <c:v>60</c:v>
                </c:pt>
                <c:pt idx="2">
                  <c:v>121.73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272.24</c:v>
                </c:pt>
                <c:pt idx="7">
                  <c:v>0</c:v>
                </c:pt>
                <c:pt idx="8">
                  <c:v>1804.99</c:v>
                </c:pt>
                <c:pt idx="9">
                  <c:v>0</c:v>
                </c:pt>
                <c:pt idx="10">
                  <c:v>424.64</c:v>
                </c:pt>
                <c:pt idx="11">
                  <c:v>645.52</c:v>
                </c:pt>
                <c:pt idx="12">
                  <c:v>2238.04</c:v>
                </c:pt>
                <c:pt idx="13">
                  <c:v>0</c:v>
                </c:pt>
                <c:pt idx="14">
                  <c:v>3434.5529999999999</c:v>
                </c:pt>
                <c:pt idx="15">
                  <c:v>8205.73</c:v>
                </c:pt>
                <c:pt idx="16">
                  <c:v>7935.3899999999994</c:v>
                </c:pt>
                <c:pt idx="17">
                  <c:v>35826.06</c:v>
                </c:pt>
                <c:pt idx="18">
                  <c:v>48164.831999999995</c:v>
                </c:pt>
                <c:pt idx="19">
                  <c:v>11916.316999999999</c:v>
                </c:pt>
                <c:pt idx="20">
                  <c:v>44363.010000000009</c:v>
                </c:pt>
                <c:pt idx="21">
                  <c:v>36199.930000000008</c:v>
                </c:pt>
                <c:pt idx="22">
                  <c:v>17272.59</c:v>
                </c:pt>
                <c:pt idx="23">
                  <c:v>51232.692999999999</c:v>
                </c:pt>
                <c:pt idx="24">
                  <c:v>63851.141000000003</c:v>
                </c:pt>
                <c:pt idx="25">
                  <c:v>131837.44700000001</c:v>
                </c:pt>
                <c:pt idx="26">
                  <c:v>73505.320000000007</c:v>
                </c:pt>
                <c:pt idx="27">
                  <c:v>98180.785000000003</c:v>
                </c:pt>
                <c:pt idx="28">
                  <c:v>41748.21</c:v>
                </c:pt>
                <c:pt idx="29">
                  <c:v>104939.768</c:v>
                </c:pt>
                <c:pt idx="30">
                  <c:v>188860.356</c:v>
                </c:pt>
                <c:pt idx="31">
                  <c:v>129855.231</c:v>
                </c:pt>
                <c:pt idx="32">
                  <c:v>155472.55900000001</c:v>
                </c:pt>
                <c:pt idx="33">
                  <c:v>149598.30799999999</c:v>
                </c:pt>
                <c:pt idx="34">
                  <c:v>203233.37499999997</c:v>
                </c:pt>
                <c:pt idx="35">
                  <c:v>575391.53599999996</c:v>
                </c:pt>
                <c:pt idx="36">
                  <c:v>178165.00300000003</c:v>
                </c:pt>
                <c:pt idx="37">
                  <c:v>240915.47500000001</c:v>
                </c:pt>
                <c:pt idx="38">
                  <c:v>154712.25000000003</c:v>
                </c:pt>
                <c:pt idx="39">
                  <c:v>196649.92300000001</c:v>
                </c:pt>
                <c:pt idx="40">
                  <c:v>203723.52299999996</c:v>
                </c:pt>
                <c:pt idx="41">
                  <c:v>135351.34599999999</c:v>
                </c:pt>
                <c:pt idx="42">
                  <c:v>124124.27899999999</c:v>
                </c:pt>
                <c:pt idx="43">
                  <c:v>150198.02700000003</c:v>
                </c:pt>
                <c:pt idx="44">
                  <c:v>253621.75900000002</c:v>
                </c:pt>
                <c:pt idx="45">
                  <c:v>160868.315</c:v>
                </c:pt>
                <c:pt idx="46">
                  <c:v>241311.11899999998</c:v>
                </c:pt>
                <c:pt idx="47">
                  <c:v>3605836.4919999982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6D-46EE-9491-0C941898BD7F}"/>
            </c:ext>
          </c:extLst>
        </c:ser>
        <c:ser>
          <c:idx val="5"/>
          <c:order val="5"/>
          <c:tx>
            <c:strRef>
              <c:f>'Loan Term (external)'!$I$5</c:f>
              <c:strCache>
                <c:ptCount val="1"/>
                <c:pt idx="0">
                  <c:v>June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numRef>
              <c:f>'Loan Term (external)'!$C$6:$C$53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(external)'!$I$6:$I$53</c:f>
              <c:numCache>
                <c:formatCode>_(* #,##0_);_(* \(#,##0\);_(* "-"??_);_(@_)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171.13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2169.4</c:v>
                </c:pt>
                <c:pt idx="13">
                  <c:v>3755.9360000000001</c:v>
                </c:pt>
                <c:pt idx="14">
                  <c:v>5863.3</c:v>
                </c:pt>
                <c:pt idx="15">
                  <c:v>10332.800000000001</c:v>
                </c:pt>
                <c:pt idx="16">
                  <c:v>1338.54</c:v>
                </c:pt>
                <c:pt idx="17">
                  <c:v>19449.579999999998</c:v>
                </c:pt>
                <c:pt idx="18">
                  <c:v>1523.992</c:v>
                </c:pt>
                <c:pt idx="19">
                  <c:v>3490.09</c:v>
                </c:pt>
                <c:pt idx="20">
                  <c:v>53055.593999999997</c:v>
                </c:pt>
                <c:pt idx="21">
                  <c:v>20730.538999999997</c:v>
                </c:pt>
                <c:pt idx="22">
                  <c:v>10937.78</c:v>
                </c:pt>
                <c:pt idx="23">
                  <c:v>28879.396999999997</c:v>
                </c:pt>
                <c:pt idx="24">
                  <c:v>49407.280999999995</c:v>
                </c:pt>
                <c:pt idx="25">
                  <c:v>30155.715999999997</c:v>
                </c:pt>
                <c:pt idx="26">
                  <c:v>28550.249</c:v>
                </c:pt>
                <c:pt idx="27">
                  <c:v>10197.699999999999</c:v>
                </c:pt>
                <c:pt idx="28">
                  <c:v>33843.069000000003</c:v>
                </c:pt>
                <c:pt idx="29">
                  <c:v>76515.179000000004</c:v>
                </c:pt>
                <c:pt idx="30">
                  <c:v>66568.06700000001</c:v>
                </c:pt>
                <c:pt idx="31">
                  <c:v>89565.006000000008</c:v>
                </c:pt>
                <c:pt idx="32">
                  <c:v>75873.649999999994</c:v>
                </c:pt>
                <c:pt idx="33">
                  <c:v>95390.268000000011</c:v>
                </c:pt>
                <c:pt idx="34">
                  <c:v>82744.633999999991</c:v>
                </c:pt>
                <c:pt idx="35">
                  <c:v>673293.60600000003</c:v>
                </c:pt>
                <c:pt idx="36">
                  <c:v>48605.147999999994</c:v>
                </c:pt>
                <c:pt idx="37">
                  <c:v>48610.623</c:v>
                </c:pt>
                <c:pt idx="38">
                  <c:v>128376.36699999998</c:v>
                </c:pt>
                <c:pt idx="39">
                  <c:v>85927.337</c:v>
                </c:pt>
                <c:pt idx="40">
                  <c:v>145766.97899999999</c:v>
                </c:pt>
                <c:pt idx="41">
                  <c:v>135437.54300000001</c:v>
                </c:pt>
                <c:pt idx="42">
                  <c:v>80352.347000000009</c:v>
                </c:pt>
                <c:pt idx="43">
                  <c:v>192400.31099999999</c:v>
                </c:pt>
                <c:pt idx="44">
                  <c:v>130849.50699999998</c:v>
                </c:pt>
                <c:pt idx="45">
                  <c:v>177381.58</c:v>
                </c:pt>
                <c:pt idx="46">
                  <c:v>184007.28399999999</c:v>
                </c:pt>
                <c:pt idx="47">
                  <c:v>2727925.4739999999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6D-46EE-9491-0C941898BD7F}"/>
            </c:ext>
          </c:extLst>
        </c:ser>
        <c:ser>
          <c:idx val="6"/>
          <c:order val="6"/>
          <c:tx>
            <c:strRef>
              <c:f>'Loan Term (external)'!$J$5</c:f>
              <c:strCache>
                <c:ptCount val="1"/>
                <c:pt idx="0">
                  <c:v>July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numRef>
              <c:f>'Loan Term (external)'!$C$6:$C$53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(external)'!$J$6:$J$53</c:f>
              <c:numCache>
                <c:formatCode>_(* #,##0_);_(* \(#,##0\);_(* "-"??_);_(@_)</c:formatCode>
                <c:ptCount val="48"/>
                <c:pt idx="0">
                  <c:v>59.59</c:v>
                </c:pt>
                <c:pt idx="1">
                  <c:v>0</c:v>
                </c:pt>
                <c:pt idx="2">
                  <c:v>0</c:v>
                </c:pt>
                <c:pt idx="3">
                  <c:v>314.76</c:v>
                </c:pt>
                <c:pt idx="4">
                  <c:v>1356.58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427.77</c:v>
                </c:pt>
                <c:pt idx="11">
                  <c:v>468.64400000000001</c:v>
                </c:pt>
                <c:pt idx="12">
                  <c:v>3699.6239999999998</c:v>
                </c:pt>
                <c:pt idx="13">
                  <c:v>1670.23</c:v>
                </c:pt>
                <c:pt idx="14">
                  <c:v>15593.929999999998</c:v>
                </c:pt>
                <c:pt idx="15">
                  <c:v>6395.6500000000005</c:v>
                </c:pt>
                <c:pt idx="16">
                  <c:v>26326.79</c:v>
                </c:pt>
                <c:pt idx="17">
                  <c:v>8856.6790000000001</c:v>
                </c:pt>
                <c:pt idx="18">
                  <c:v>13833.918999999998</c:v>
                </c:pt>
                <c:pt idx="19">
                  <c:v>19039.885999999999</c:v>
                </c:pt>
                <c:pt idx="20">
                  <c:v>40298.649999999994</c:v>
                </c:pt>
                <c:pt idx="21">
                  <c:v>14498.367999999999</c:v>
                </c:pt>
                <c:pt idx="22">
                  <c:v>25272.157999999999</c:v>
                </c:pt>
                <c:pt idx="23">
                  <c:v>64619.928000000007</c:v>
                </c:pt>
                <c:pt idx="24">
                  <c:v>57654.259000000005</c:v>
                </c:pt>
                <c:pt idx="25">
                  <c:v>53826.230999999992</c:v>
                </c:pt>
                <c:pt idx="26">
                  <c:v>131368.815</c:v>
                </c:pt>
                <c:pt idx="27">
                  <c:v>125937.36300000001</c:v>
                </c:pt>
                <c:pt idx="28">
                  <c:v>56854.460000000006</c:v>
                </c:pt>
                <c:pt idx="29">
                  <c:v>53987.010999999999</c:v>
                </c:pt>
                <c:pt idx="30">
                  <c:v>140187.03099999999</c:v>
                </c:pt>
                <c:pt idx="31">
                  <c:v>63492.601999999984</c:v>
                </c:pt>
                <c:pt idx="32">
                  <c:v>262330.40499999991</c:v>
                </c:pt>
                <c:pt idx="33">
                  <c:v>146748.24300000002</c:v>
                </c:pt>
                <c:pt idx="34">
                  <c:v>290810.163</c:v>
                </c:pt>
                <c:pt idx="35">
                  <c:v>760436.57399999991</c:v>
                </c:pt>
                <c:pt idx="36">
                  <c:v>160751.61600000001</c:v>
                </c:pt>
                <c:pt idx="37">
                  <c:v>81061.269</c:v>
                </c:pt>
                <c:pt idx="38">
                  <c:v>53896.97099999999</c:v>
                </c:pt>
                <c:pt idx="39">
                  <c:v>97209.825000000012</c:v>
                </c:pt>
                <c:pt idx="40">
                  <c:v>246802.766</c:v>
                </c:pt>
                <c:pt idx="41">
                  <c:v>93691.676000000007</c:v>
                </c:pt>
                <c:pt idx="42">
                  <c:v>137222.74800000002</c:v>
                </c:pt>
                <c:pt idx="43">
                  <c:v>117741.09000000001</c:v>
                </c:pt>
                <c:pt idx="44">
                  <c:v>263005.37899999996</c:v>
                </c:pt>
                <c:pt idx="45">
                  <c:v>226808.853</c:v>
                </c:pt>
                <c:pt idx="46">
                  <c:v>243514.56500000003</c:v>
                </c:pt>
                <c:pt idx="47">
                  <c:v>3221482.1080000014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6D-46EE-9491-0C941898BD7F}"/>
            </c:ext>
          </c:extLst>
        </c:ser>
        <c:ser>
          <c:idx val="7"/>
          <c:order val="7"/>
          <c:tx>
            <c:strRef>
              <c:f>'Loan Term (external)'!$K$5</c:f>
              <c:strCache>
                <c:ptCount val="1"/>
                <c:pt idx="0">
                  <c:v>August</c:v>
                </c:pt>
              </c:strCache>
            </c:strRef>
          </c:tx>
          <c:spPr>
            <a:pattFill prst="narHorz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cat>
            <c:numRef>
              <c:f>'Loan Term (external)'!$C$6:$C$53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(external)'!$K$6:$K$53</c:f>
              <c:numCache>
                <c:formatCode>_(* #,##0_);_(* \(#,##0\);_(* "-"??_);_(@_)</c:formatCode>
                <c:ptCount val="48"/>
                <c:pt idx="0">
                  <c:v>18102.64</c:v>
                </c:pt>
                <c:pt idx="1">
                  <c:v>0</c:v>
                </c:pt>
                <c:pt idx="2">
                  <c:v>0</c:v>
                </c:pt>
                <c:pt idx="3">
                  <c:v>334.8</c:v>
                </c:pt>
                <c:pt idx="4">
                  <c:v>0</c:v>
                </c:pt>
                <c:pt idx="5">
                  <c:v>0</c:v>
                </c:pt>
                <c:pt idx="6">
                  <c:v>5262.33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1006.77</c:v>
                </c:pt>
                <c:pt idx="12">
                  <c:v>7023.8</c:v>
                </c:pt>
                <c:pt idx="13">
                  <c:v>565.88</c:v>
                </c:pt>
                <c:pt idx="14">
                  <c:v>1377.96</c:v>
                </c:pt>
                <c:pt idx="15">
                  <c:v>2961.6210000000001</c:v>
                </c:pt>
                <c:pt idx="16">
                  <c:v>3857.65</c:v>
                </c:pt>
                <c:pt idx="17">
                  <c:v>714.05</c:v>
                </c:pt>
                <c:pt idx="18">
                  <c:v>6443.04</c:v>
                </c:pt>
                <c:pt idx="19">
                  <c:v>83286.11</c:v>
                </c:pt>
                <c:pt idx="20">
                  <c:v>52832.01999999999</c:v>
                </c:pt>
                <c:pt idx="21">
                  <c:v>43512.264999999999</c:v>
                </c:pt>
                <c:pt idx="22">
                  <c:v>25108.135999999999</c:v>
                </c:pt>
                <c:pt idx="23">
                  <c:v>37007.549999999996</c:v>
                </c:pt>
                <c:pt idx="24">
                  <c:v>52377.573999999993</c:v>
                </c:pt>
                <c:pt idx="25">
                  <c:v>31976.968999999997</c:v>
                </c:pt>
                <c:pt idx="26">
                  <c:v>37642.863999999994</c:v>
                </c:pt>
                <c:pt idx="27">
                  <c:v>54666.35</c:v>
                </c:pt>
                <c:pt idx="28">
                  <c:v>54977.807000000008</c:v>
                </c:pt>
                <c:pt idx="29">
                  <c:v>104973.68500000001</c:v>
                </c:pt>
                <c:pt idx="30">
                  <c:v>74535.87</c:v>
                </c:pt>
                <c:pt idx="31">
                  <c:v>199591.59299999996</c:v>
                </c:pt>
                <c:pt idx="32">
                  <c:v>148775.94199999998</c:v>
                </c:pt>
                <c:pt idx="33">
                  <c:v>197713.25199999998</c:v>
                </c:pt>
                <c:pt idx="34">
                  <c:v>168763.05300000001</c:v>
                </c:pt>
                <c:pt idx="35">
                  <c:v>565708.04299999995</c:v>
                </c:pt>
                <c:pt idx="36">
                  <c:v>166596.22400000002</c:v>
                </c:pt>
                <c:pt idx="37">
                  <c:v>295479.61100000003</c:v>
                </c:pt>
                <c:pt idx="38">
                  <c:v>233302.33400000003</c:v>
                </c:pt>
                <c:pt idx="39">
                  <c:v>215175.21100000001</c:v>
                </c:pt>
                <c:pt idx="40">
                  <c:v>137434.853</c:v>
                </c:pt>
                <c:pt idx="41">
                  <c:v>70433.55799999999</c:v>
                </c:pt>
                <c:pt idx="42">
                  <c:v>144832.18999999997</c:v>
                </c:pt>
                <c:pt idx="43">
                  <c:v>91318.594999999987</c:v>
                </c:pt>
                <c:pt idx="44">
                  <c:v>144476.99800000002</c:v>
                </c:pt>
                <c:pt idx="45">
                  <c:v>74855.348999999987</c:v>
                </c:pt>
                <c:pt idx="46">
                  <c:v>103098.356</c:v>
                </c:pt>
                <c:pt idx="47">
                  <c:v>2847365.621999999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6D-46EE-9491-0C941898BD7F}"/>
            </c:ext>
          </c:extLst>
        </c:ser>
        <c:ser>
          <c:idx val="8"/>
          <c:order val="8"/>
          <c:tx>
            <c:strRef>
              <c:f>'Loan Term (external)'!$L$5</c:f>
              <c:strCache>
                <c:ptCount val="1"/>
                <c:pt idx="0">
                  <c:v>September</c:v>
                </c:pt>
              </c:strCache>
            </c:strRef>
          </c:tx>
          <c:spPr>
            <a:pattFill prst="narHorz">
              <a:fgClr>
                <a:schemeClr val="accent3">
                  <a:lumMod val="60000"/>
                </a:schemeClr>
              </a:fgClr>
              <a:bgClr>
                <a:schemeClr val="accent3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>
                  <a:lumMod val="60000"/>
                </a:schemeClr>
              </a:innerShdw>
            </a:effectLst>
          </c:spPr>
          <c:invertIfNegative val="0"/>
          <c:cat>
            <c:numRef>
              <c:f>'Loan Term (external)'!$C$6:$C$53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(external)'!$L$6:$L$53</c:f>
              <c:numCache>
                <c:formatCode>_(* #,##0_);_(* \(#,##0\);_(* "-"??_);_(@_)</c:formatCode>
                <c:ptCount val="48"/>
                <c:pt idx="0">
                  <c:v>7967.22</c:v>
                </c:pt>
                <c:pt idx="1">
                  <c:v>0</c:v>
                </c:pt>
                <c:pt idx="2">
                  <c:v>0</c:v>
                </c:pt>
                <c:pt idx="3">
                  <c:v>323.42899999999997</c:v>
                </c:pt>
                <c:pt idx="4">
                  <c:v>0</c:v>
                </c:pt>
                <c:pt idx="5">
                  <c:v>0</c:v>
                </c:pt>
                <c:pt idx="6">
                  <c:v>282.93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3336.2039999999997</c:v>
                </c:pt>
                <c:pt idx="12">
                  <c:v>0</c:v>
                </c:pt>
                <c:pt idx="13">
                  <c:v>0</c:v>
                </c:pt>
                <c:pt idx="14">
                  <c:v>587.51</c:v>
                </c:pt>
                <c:pt idx="15">
                  <c:v>2166.8500000000004</c:v>
                </c:pt>
                <c:pt idx="16">
                  <c:v>15559.820000000002</c:v>
                </c:pt>
                <c:pt idx="17">
                  <c:v>23311.210999999999</c:v>
                </c:pt>
                <c:pt idx="18">
                  <c:v>14518.52</c:v>
                </c:pt>
                <c:pt idx="19">
                  <c:v>28163.066999999995</c:v>
                </c:pt>
                <c:pt idx="20">
                  <c:v>24361.86</c:v>
                </c:pt>
                <c:pt idx="21">
                  <c:v>21352.06</c:v>
                </c:pt>
                <c:pt idx="22">
                  <c:v>27084.23</c:v>
                </c:pt>
                <c:pt idx="23">
                  <c:v>95231.993000000002</c:v>
                </c:pt>
                <c:pt idx="24">
                  <c:v>51439.73</c:v>
                </c:pt>
                <c:pt idx="25">
                  <c:v>45843.675000000003</c:v>
                </c:pt>
                <c:pt idx="26">
                  <c:v>20284.094000000001</c:v>
                </c:pt>
                <c:pt idx="27">
                  <c:v>34530.909999999996</c:v>
                </c:pt>
                <c:pt idx="28">
                  <c:v>37212.76</c:v>
                </c:pt>
                <c:pt idx="29">
                  <c:v>53439.457999999999</c:v>
                </c:pt>
                <c:pt idx="30">
                  <c:v>40547.281000000003</c:v>
                </c:pt>
                <c:pt idx="31">
                  <c:v>83714.19</c:v>
                </c:pt>
                <c:pt idx="32">
                  <c:v>112767.981</c:v>
                </c:pt>
                <c:pt idx="33">
                  <c:v>195114.39</c:v>
                </c:pt>
                <c:pt idx="34">
                  <c:v>262904.57699999999</c:v>
                </c:pt>
                <c:pt idx="35">
                  <c:v>595402.16399999999</c:v>
                </c:pt>
                <c:pt idx="36">
                  <c:v>103677.78</c:v>
                </c:pt>
                <c:pt idx="37">
                  <c:v>181176.96500000003</c:v>
                </c:pt>
                <c:pt idx="38">
                  <c:v>90653.586999999985</c:v>
                </c:pt>
                <c:pt idx="39">
                  <c:v>329016.71299999999</c:v>
                </c:pt>
                <c:pt idx="40">
                  <c:v>124982.54599999999</c:v>
                </c:pt>
                <c:pt idx="41">
                  <c:v>128940.80300000001</c:v>
                </c:pt>
                <c:pt idx="42">
                  <c:v>342492.08400000003</c:v>
                </c:pt>
                <c:pt idx="43">
                  <c:v>172773.48000000004</c:v>
                </c:pt>
                <c:pt idx="44">
                  <c:v>84396.9</c:v>
                </c:pt>
                <c:pt idx="45">
                  <c:v>141721.234</c:v>
                </c:pt>
                <c:pt idx="46">
                  <c:v>173293.568</c:v>
                </c:pt>
                <c:pt idx="47">
                  <c:v>4084436.2989999992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6D-46EE-9491-0C941898BD7F}"/>
            </c:ext>
          </c:extLst>
        </c:ser>
        <c:ser>
          <c:idx val="9"/>
          <c:order val="9"/>
          <c:tx>
            <c:strRef>
              <c:f>'Loan Term (external)'!$M$5</c:f>
              <c:strCache>
                <c:ptCount val="1"/>
                <c:pt idx="0">
                  <c:v>October</c:v>
                </c:pt>
              </c:strCache>
            </c:strRef>
          </c:tx>
          <c:spPr>
            <a:pattFill prst="narHorz">
              <a:fgClr>
                <a:schemeClr val="accent4">
                  <a:lumMod val="60000"/>
                </a:schemeClr>
              </a:fgClr>
              <a:bgClr>
                <a:schemeClr val="accent4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60000"/>
                </a:schemeClr>
              </a:innerShdw>
            </a:effectLst>
          </c:spPr>
          <c:invertIfNegative val="0"/>
          <c:cat>
            <c:numRef>
              <c:f>'Loan Term (external)'!$C$6:$C$53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(external)'!$M$6:$M$53</c:f>
              <c:numCache>
                <c:formatCode>_(* #,##0_);_(* \(#,##0\);_(* "-"??_);_(@_)</c:formatCode>
                <c:ptCount val="48"/>
                <c:pt idx="0">
                  <c:v>8487.09</c:v>
                </c:pt>
                <c:pt idx="1">
                  <c:v>0</c:v>
                </c:pt>
                <c:pt idx="2">
                  <c:v>213.89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325.55</c:v>
                </c:pt>
                <c:pt idx="8">
                  <c:v>369.38</c:v>
                </c:pt>
                <c:pt idx="9">
                  <c:v>0</c:v>
                </c:pt>
                <c:pt idx="10">
                  <c:v>0</c:v>
                </c:pt>
                <c:pt idx="11">
                  <c:v>973.16000000000008</c:v>
                </c:pt>
                <c:pt idx="12">
                  <c:v>0</c:v>
                </c:pt>
                <c:pt idx="13">
                  <c:v>10093.210000000001</c:v>
                </c:pt>
                <c:pt idx="14">
                  <c:v>2292.09</c:v>
                </c:pt>
                <c:pt idx="15">
                  <c:v>1206.8</c:v>
                </c:pt>
                <c:pt idx="16">
                  <c:v>7641.6840000000002</c:v>
                </c:pt>
                <c:pt idx="17">
                  <c:v>5134.3330000000005</c:v>
                </c:pt>
                <c:pt idx="18">
                  <c:v>26365.652000000002</c:v>
                </c:pt>
                <c:pt idx="19">
                  <c:v>4002.779</c:v>
                </c:pt>
                <c:pt idx="20">
                  <c:v>17530.04</c:v>
                </c:pt>
                <c:pt idx="21">
                  <c:v>34202.639999999999</c:v>
                </c:pt>
                <c:pt idx="22">
                  <c:v>16803.906999999999</c:v>
                </c:pt>
                <c:pt idx="23">
                  <c:v>35150.959999999999</c:v>
                </c:pt>
                <c:pt idx="24">
                  <c:v>70840.319000000003</c:v>
                </c:pt>
                <c:pt idx="25">
                  <c:v>145404.71599999999</c:v>
                </c:pt>
                <c:pt idx="26">
                  <c:v>96684.999000000011</c:v>
                </c:pt>
                <c:pt idx="27">
                  <c:v>67825.512000000002</c:v>
                </c:pt>
                <c:pt idx="28">
                  <c:v>40162.779999999992</c:v>
                </c:pt>
                <c:pt idx="29">
                  <c:v>137667.17599999998</c:v>
                </c:pt>
                <c:pt idx="30">
                  <c:v>92310.27</c:v>
                </c:pt>
                <c:pt idx="31">
                  <c:v>101736.061</c:v>
                </c:pt>
                <c:pt idx="32">
                  <c:v>189721.87</c:v>
                </c:pt>
                <c:pt idx="33">
                  <c:v>256943.01400000002</c:v>
                </c:pt>
                <c:pt idx="34">
                  <c:v>269992.152</c:v>
                </c:pt>
                <c:pt idx="35">
                  <c:v>244546.91000000003</c:v>
                </c:pt>
                <c:pt idx="36">
                  <c:v>182060.86899999998</c:v>
                </c:pt>
                <c:pt idx="37">
                  <c:v>256415.09999999995</c:v>
                </c:pt>
                <c:pt idx="38">
                  <c:v>281982.99800000002</c:v>
                </c:pt>
                <c:pt idx="39">
                  <c:v>124228.177</c:v>
                </c:pt>
                <c:pt idx="40">
                  <c:v>147967.266</c:v>
                </c:pt>
                <c:pt idx="41">
                  <c:v>55204.472000000002</c:v>
                </c:pt>
                <c:pt idx="42">
                  <c:v>309635.14099999995</c:v>
                </c:pt>
                <c:pt idx="43">
                  <c:v>230709.36999999997</c:v>
                </c:pt>
                <c:pt idx="44">
                  <c:v>185951.647</c:v>
                </c:pt>
                <c:pt idx="45">
                  <c:v>91880.645999999993</c:v>
                </c:pt>
                <c:pt idx="46">
                  <c:v>186540.91700000002</c:v>
                </c:pt>
                <c:pt idx="47">
                  <c:v>2823540.1610000012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6D-46EE-9491-0C941898BD7F}"/>
            </c:ext>
          </c:extLst>
        </c:ser>
        <c:ser>
          <c:idx val="10"/>
          <c:order val="10"/>
          <c:tx>
            <c:strRef>
              <c:f>'Loan Term (external)'!$N$5</c:f>
              <c:strCache>
                <c:ptCount val="1"/>
                <c:pt idx="0">
                  <c:v>November</c:v>
                </c:pt>
              </c:strCache>
            </c:strRef>
          </c:tx>
          <c:spPr>
            <a:pattFill prst="narHorz">
              <a:fgClr>
                <a:schemeClr val="accent5">
                  <a:lumMod val="60000"/>
                </a:schemeClr>
              </a:fgClr>
              <a:bgClr>
                <a:schemeClr val="accent5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>
                  <a:lumMod val="60000"/>
                </a:schemeClr>
              </a:innerShdw>
            </a:effectLst>
          </c:spPr>
          <c:invertIfNegative val="0"/>
          <c:cat>
            <c:numRef>
              <c:f>'Loan Term (external)'!$C$6:$C$53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(external)'!$N$6:$N$53</c:f>
              <c:numCache>
                <c:formatCode>_(* #,##0_);_(* \(#,##0\);_(* "-"??_);_(@_)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339.67</c:v>
                </c:pt>
                <c:pt idx="8">
                  <c:v>0</c:v>
                </c:pt>
                <c:pt idx="9">
                  <c:v>0</c:v>
                </c:pt>
                <c:pt idx="10">
                  <c:v>3891.29</c:v>
                </c:pt>
                <c:pt idx="11">
                  <c:v>0</c:v>
                </c:pt>
                <c:pt idx="12">
                  <c:v>0</c:v>
                </c:pt>
                <c:pt idx="13">
                  <c:v>570.61</c:v>
                </c:pt>
                <c:pt idx="14">
                  <c:v>0</c:v>
                </c:pt>
                <c:pt idx="15">
                  <c:v>2047.92</c:v>
                </c:pt>
                <c:pt idx="16">
                  <c:v>39530.939999999995</c:v>
                </c:pt>
                <c:pt idx="17">
                  <c:v>5543.2699999999995</c:v>
                </c:pt>
                <c:pt idx="18">
                  <c:v>5160.68</c:v>
                </c:pt>
                <c:pt idx="19">
                  <c:v>102889.14000000001</c:v>
                </c:pt>
                <c:pt idx="20">
                  <c:v>9465.2900000000009</c:v>
                </c:pt>
                <c:pt idx="21">
                  <c:v>29054.68</c:v>
                </c:pt>
                <c:pt idx="22">
                  <c:v>7262.9789999999994</c:v>
                </c:pt>
                <c:pt idx="23">
                  <c:v>49089.661</c:v>
                </c:pt>
                <c:pt idx="24">
                  <c:v>29767.29</c:v>
                </c:pt>
                <c:pt idx="25">
                  <c:v>100548.523</c:v>
                </c:pt>
                <c:pt idx="26">
                  <c:v>146899.83000000002</c:v>
                </c:pt>
                <c:pt idx="27">
                  <c:v>56140.007000000005</c:v>
                </c:pt>
                <c:pt idx="28">
                  <c:v>90381.15</c:v>
                </c:pt>
                <c:pt idx="29">
                  <c:v>122658.52000000002</c:v>
                </c:pt>
                <c:pt idx="30">
                  <c:v>137843.07</c:v>
                </c:pt>
                <c:pt idx="31">
                  <c:v>197743.49100000004</c:v>
                </c:pt>
                <c:pt idx="32">
                  <c:v>93035.381999999998</c:v>
                </c:pt>
                <c:pt idx="33">
                  <c:v>59783.849999999991</c:v>
                </c:pt>
                <c:pt idx="34">
                  <c:v>157190.84599999996</c:v>
                </c:pt>
                <c:pt idx="35">
                  <c:v>268782.63</c:v>
                </c:pt>
                <c:pt idx="36">
                  <c:v>64279.959999999992</c:v>
                </c:pt>
                <c:pt idx="37">
                  <c:v>44262.326999999997</c:v>
                </c:pt>
                <c:pt idx="38">
                  <c:v>70324.620999999999</c:v>
                </c:pt>
                <c:pt idx="39">
                  <c:v>251715.984</c:v>
                </c:pt>
                <c:pt idx="40">
                  <c:v>135844.01699999999</c:v>
                </c:pt>
                <c:pt idx="41">
                  <c:v>128191.68400000001</c:v>
                </c:pt>
                <c:pt idx="42">
                  <c:v>44103.322</c:v>
                </c:pt>
                <c:pt idx="43">
                  <c:v>193268.43400000001</c:v>
                </c:pt>
                <c:pt idx="44">
                  <c:v>25135.815999999999</c:v>
                </c:pt>
                <c:pt idx="45">
                  <c:v>30686.358999999997</c:v>
                </c:pt>
                <c:pt idx="46">
                  <c:v>149060.73300000001</c:v>
                </c:pt>
                <c:pt idx="47">
                  <c:v>1852059.4630000002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96D-46EE-9491-0C941898BD7F}"/>
            </c:ext>
          </c:extLst>
        </c:ser>
        <c:ser>
          <c:idx val="11"/>
          <c:order val="11"/>
          <c:tx>
            <c:strRef>
              <c:f>'Loan Term (external)'!$O$5</c:f>
              <c:strCache>
                <c:ptCount val="1"/>
                <c:pt idx="0">
                  <c:v>December</c:v>
                </c:pt>
              </c:strCache>
            </c:strRef>
          </c:tx>
          <c:spPr>
            <a:pattFill prst="narHorz">
              <a:fgClr>
                <a:schemeClr val="accent6">
                  <a:lumMod val="60000"/>
                </a:schemeClr>
              </a:fgClr>
              <a:bgClr>
                <a:schemeClr val="accent6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lumMod val="60000"/>
                </a:schemeClr>
              </a:innerShdw>
            </a:effectLst>
          </c:spPr>
          <c:invertIfNegative val="0"/>
          <c:cat>
            <c:numRef>
              <c:f>'Loan Term (external)'!$C$6:$C$53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'Loan Term (external)'!$O$6:$O$53</c:f>
              <c:numCache>
                <c:formatCode>_(* #,##0_);_(* \(#,##0\);_(* "-"??_);_(@_)</c:formatCode>
                <c:ptCount val="48"/>
                <c:pt idx="0">
                  <c:v>218.57</c:v>
                </c:pt>
                <c:pt idx="1">
                  <c:v>0</c:v>
                </c:pt>
                <c:pt idx="2">
                  <c:v>465.24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1271.67</c:v>
                </c:pt>
                <c:pt idx="8">
                  <c:v>0</c:v>
                </c:pt>
                <c:pt idx="9">
                  <c:v>0</c:v>
                </c:pt>
                <c:pt idx="10">
                  <c:v>16822.54</c:v>
                </c:pt>
                <c:pt idx="11">
                  <c:v>4157.1400000000003</c:v>
                </c:pt>
                <c:pt idx="12">
                  <c:v>21773.93</c:v>
                </c:pt>
                <c:pt idx="13">
                  <c:v>10722.299999999997</c:v>
                </c:pt>
                <c:pt idx="14">
                  <c:v>3406.9500000000003</c:v>
                </c:pt>
                <c:pt idx="15">
                  <c:v>5801.09</c:v>
                </c:pt>
                <c:pt idx="16">
                  <c:v>8463.610999999999</c:v>
                </c:pt>
                <c:pt idx="17">
                  <c:v>15308.87</c:v>
                </c:pt>
                <c:pt idx="18">
                  <c:v>11485.670000000002</c:v>
                </c:pt>
                <c:pt idx="19">
                  <c:v>19570.969999999998</c:v>
                </c:pt>
                <c:pt idx="20">
                  <c:v>40790.774000000005</c:v>
                </c:pt>
                <c:pt idx="21">
                  <c:v>56512.380000000005</c:v>
                </c:pt>
                <c:pt idx="22">
                  <c:v>78778.530000000013</c:v>
                </c:pt>
                <c:pt idx="23">
                  <c:v>152732.28800000003</c:v>
                </c:pt>
                <c:pt idx="24">
                  <c:v>80627.142000000007</c:v>
                </c:pt>
                <c:pt idx="25">
                  <c:v>97609.825999999986</c:v>
                </c:pt>
                <c:pt idx="26">
                  <c:v>349058.04</c:v>
                </c:pt>
                <c:pt idx="27">
                  <c:v>130016.57999999999</c:v>
                </c:pt>
                <c:pt idx="28">
                  <c:v>100844.345</c:v>
                </c:pt>
                <c:pt idx="29">
                  <c:v>307420.15899999993</c:v>
                </c:pt>
                <c:pt idx="30">
                  <c:v>208833.25599999996</c:v>
                </c:pt>
                <c:pt idx="31">
                  <c:v>195739.25899999999</c:v>
                </c:pt>
                <c:pt idx="32">
                  <c:v>173852.21899999998</c:v>
                </c:pt>
                <c:pt idx="33">
                  <c:v>278132.45299999998</c:v>
                </c:pt>
                <c:pt idx="34">
                  <c:v>234902.11900000001</c:v>
                </c:pt>
                <c:pt idx="35">
                  <c:v>826027.39300000027</c:v>
                </c:pt>
                <c:pt idx="36">
                  <c:v>148052.829</c:v>
                </c:pt>
                <c:pt idx="37">
                  <c:v>474836.54599999991</c:v>
                </c:pt>
                <c:pt idx="38">
                  <c:v>279918.50900000008</c:v>
                </c:pt>
                <c:pt idx="39">
                  <c:v>250969.399</c:v>
                </c:pt>
                <c:pt idx="40">
                  <c:v>198605.55600000001</c:v>
                </c:pt>
                <c:pt idx="41">
                  <c:v>336897.19399999996</c:v>
                </c:pt>
                <c:pt idx="42">
                  <c:v>134675.777</c:v>
                </c:pt>
                <c:pt idx="43">
                  <c:v>410638.071</c:v>
                </c:pt>
                <c:pt idx="44">
                  <c:v>227413.90700000004</c:v>
                </c:pt>
                <c:pt idx="45">
                  <c:v>304417.00699999998</c:v>
                </c:pt>
                <c:pt idx="46">
                  <c:v>301628.12000000005</c:v>
                </c:pt>
                <c:pt idx="47">
                  <c:v>5864613.4730000002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96D-46EE-9491-0C941898B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900608"/>
        <c:axId val="136902144"/>
      </c:barChart>
      <c:catAx>
        <c:axId val="13690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02144"/>
        <c:crosses val="autoZero"/>
        <c:auto val="1"/>
        <c:lblAlgn val="ctr"/>
        <c:lblOffset val="100"/>
        <c:noMultiLvlLbl val="0"/>
      </c:catAx>
      <c:valAx>
        <c:axId val="1369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00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1120206</xdr:colOff>
      <xdr:row>59</xdr:row>
      <xdr:rowOff>140909</xdr:rowOff>
    </xdr:from>
    <xdr:to>
      <xdr:col>29</xdr:col>
      <xdr:colOff>372015</xdr:colOff>
      <xdr:row>78</xdr:row>
      <xdr:rowOff>155197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361169</xdr:colOff>
      <xdr:row>57</xdr:row>
      <xdr:rowOff>109243</xdr:rowOff>
    </xdr:from>
    <xdr:to>
      <xdr:col>12</xdr:col>
      <xdr:colOff>392919</xdr:colOff>
      <xdr:row>78</xdr:row>
      <xdr:rowOff>156867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C2:AC47"/>
  <sheetViews>
    <sheetView showGridLines="0" tabSelected="1" view="pageBreakPreview" zoomScale="80" zoomScaleNormal="80" zoomScaleSheetLayoutView="80" workbookViewId="0">
      <selection activeCell="A24" sqref="A24"/>
    </sheetView>
  </sheetViews>
  <sheetFormatPr defaultRowHeight="14.3" outlineLevelCol="1" x14ac:dyDescent="0.25"/>
  <cols>
    <col min="1" max="1" width="2" customWidth="1"/>
    <col min="2" max="2" width="2.125" customWidth="1"/>
    <col min="3" max="3" width="14.125" bestFit="1" customWidth="1"/>
    <col min="4" max="8" width="11.625" customWidth="1"/>
    <col min="9" max="9" width="12.75" bestFit="1" customWidth="1"/>
    <col min="10" max="10" width="1.875" customWidth="1"/>
    <col min="11" max="15" width="10.625" customWidth="1" outlineLevel="1"/>
    <col min="18" max="18" width="14.75" customWidth="1"/>
    <col min="19" max="22" width="12.375" customWidth="1"/>
    <col min="23" max="29" width="12.75" customWidth="1"/>
  </cols>
  <sheetData>
    <row r="2" spans="3:25" x14ac:dyDescent="0.25">
      <c r="C2" s="1" t="s">
        <v>0</v>
      </c>
      <c r="D2" s="1"/>
      <c r="E2" s="1"/>
      <c r="F2" s="1"/>
      <c r="G2" s="1"/>
      <c r="H2" s="1"/>
      <c r="I2" s="1"/>
      <c r="K2" s="2" t="s">
        <v>1</v>
      </c>
      <c r="L2" s="2"/>
      <c r="M2" s="2"/>
      <c r="N2" s="2"/>
      <c r="O2" s="2"/>
      <c r="P2" s="2"/>
      <c r="R2" s="1" t="s">
        <v>2</v>
      </c>
      <c r="S2" s="1"/>
      <c r="T2" s="1"/>
      <c r="U2" s="1"/>
      <c r="V2" s="1"/>
      <c r="W2" s="1"/>
    </row>
    <row r="3" spans="3:25" x14ac:dyDescent="0.25">
      <c r="C3" s="3"/>
      <c r="D3" s="3">
        <v>2012</v>
      </c>
      <c r="E3" s="3">
        <v>2013</v>
      </c>
      <c r="F3" s="3">
        <v>2014</v>
      </c>
      <c r="G3" s="3">
        <v>2015</v>
      </c>
      <c r="H3" s="3">
        <v>2016</v>
      </c>
      <c r="I3" s="4" t="s">
        <v>3</v>
      </c>
      <c r="K3" s="5">
        <f>D3</f>
        <v>2012</v>
      </c>
      <c r="L3" s="5">
        <f t="shared" ref="L3:P3" si="0">E3</f>
        <v>2013</v>
      </c>
      <c r="M3" s="5">
        <f t="shared" si="0"/>
        <v>2014</v>
      </c>
      <c r="N3" s="5">
        <f t="shared" si="0"/>
        <v>2015</v>
      </c>
      <c r="O3" s="5">
        <f t="shared" si="0"/>
        <v>2016</v>
      </c>
      <c r="P3" s="6" t="str">
        <f t="shared" si="0"/>
        <v>Total</v>
      </c>
      <c r="R3" s="3"/>
      <c r="S3" s="3">
        <v>2017</v>
      </c>
      <c r="T3" s="3">
        <v>2018</v>
      </c>
      <c r="U3" s="3">
        <v>2019</v>
      </c>
      <c r="V3" s="3">
        <v>2020</v>
      </c>
      <c r="W3" s="4" t="s">
        <v>3</v>
      </c>
    </row>
    <row r="4" spans="3:25" x14ac:dyDescent="0.25">
      <c r="C4" t="s">
        <v>4</v>
      </c>
      <c r="D4" s="7">
        <v>168142.12999999998</v>
      </c>
      <c r="E4" s="7">
        <v>334020.08999999997</v>
      </c>
      <c r="F4" s="7">
        <v>1788278.9200000006</v>
      </c>
      <c r="G4" s="7">
        <v>1073293.6710000003</v>
      </c>
      <c r="H4" s="7">
        <v>455433.78199999995</v>
      </c>
      <c r="I4" s="7">
        <v>3819168.5930000008</v>
      </c>
      <c r="K4" s="8">
        <f>D4/D$16</f>
        <v>9.1280594927437841E-3</v>
      </c>
      <c r="L4" s="8">
        <f t="shared" ref="L4:O15" si="1">E4/E$16</f>
        <v>1.9144705541104756E-2</v>
      </c>
      <c r="M4" s="8">
        <f t="shared" si="1"/>
        <v>7.2580127243785625E-2</v>
      </c>
      <c r="N4" s="8">
        <f t="shared" si="1"/>
        <v>4.0779814303659144E-2</v>
      </c>
      <c r="O4" s="8">
        <f t="shared" si="1"/>
        <v>1.6199295370031459E-2</v>
      </c>
      <c r="P4" s="9">
        <f t="shared" ref="P4:P15" si="2">I4/$I$16</f>
        <v>3.3797766518527873E-2</v>
      </c>
      <c r="R4" t="s">
        <v>4</v>
      </c>
      <c r="S4" s="10">
        <f t="shared" ref="S4:V15" si="3">$P4*S$16</f>
        <v>978710.7158300993</v>
      </c>
      <c r="T4" s="10">
        <f t="shared" si="3"/>
        <v>1008072.0373050023</v>
      </c>
      <c r="U4" s="10">
        <f t="shared" si="3"/>
        <v>1038314.1984241524</v>
      </c>
      <c r="V4" s="10">
        <f t="shared" si="3"/>
        <v>1069463.6243768772</v>
      </c>
      <c r="W4" s="11">
        <f t="shared" ref="W4:W15" si="4">SUM(S4:V4)</f>
        <v>4094560.5759361312</v>
      </c>
      <c r="Y4" s="12"/>
    </row>
    <row r="5" spans="3:25" x14ac:dyDescent="0.25">
      <c r="C5" t="s">
        <v>5</v>
      </c>
      <c r="D5" s="7">
        <v>794877.33000000007</v>
      </c>
      <c r="E5" s="7">
        <v>749806.82000000007</v>
      </c>
      <c r="F5" s="7">
        <v>1795544.0900000005</v>
      </c>
      <c r="G5" s="7">
        <v>1261892.7109999999</v>
      </c>
      <c r="H5" s="7">
        <v>1259524.0079999999</v>
      </c>
      <c r="I5" s="7">
        <v>5861644.9590000007</v>
      </c>
      <c r="K5" s="8">
        <f t="shared" ref="K5:K15" si="5">D5/D$16</f>
        <v>4.3152109216609398E-2</v>
      </c>
      <c r="L5" s="8">
        <f t="shared" si="1"/>
        <v>4.2975950283745325E-2</v>
      </c>
      <c r="M5" s="8">
        <f t="shared" si="1"/>
        <v>7.2874995654496261E-2</v>
      </c>
      <c r="N5" s="8">
        <f t="shared" si="1"/>
        <v>4.7945638566726435E-2</v>
      </c>
      <c r="O5" s="8">
        <f t="shared" si="1"/>
        <v>4.4799929732129248E-2</v>
      </c>
      <c r="P5" s="9">
        <f t="shared" si="2"/>
        <v>5.1872679331804471E-2</v>
      </c>
      <c r="R5" t="s">
        <v>5</v>
      </c>
      <c r="S5" s="10">
        <f t="shared" si="3"/>
        <v>1502121.3633458423</v>
      </c>
      <c r="T5" s="10">
        <f t="shared" si="3"/>
        <v>1547185.0042462177</v>
      </c>
      <c r="U5" s="10">
        <f t="shared" si="3"/>
        <v>1593600.5543736042</v>
      </c>
      <c r="V5" s="10">
        <f t="shared" si="3"/>
        <v>1641408.5710048126</v>
      </c>
      <c r="W5" s="11">
        <f t="shared" si="4"/>
        <v>6284315.4929704769</v>
      </c>
      <c r="Y5" s="12"/>
    </row>
    <row r="6" spans="3:25" x14ac:dyDescent="0.25">
      <c r="C6" t="s">
        <v>6</v>
      </c>
      <c r="D6" s="7">
        <v>1299429.6099999999</v>
      </c>
      <c r="E6" s="7">
        <v>1157607.4600000002</v>
      </c>
      <c r="F6" s="7">
        <v>1633106.1300000001</v>
      </c>
      <c r="G6" s="7">
        <v>2408094.4529999993</v>
      </c>
      <c r="H6" s="7">
        <v>2612504.7089999998</v>
      </c>
      <c r="I6" s="7">
        <v>9110742.3619999997</v>
      </c>
      <c r="K6" s="8">
        <f t="shared" si="5"/>
        <v>7.0543121980867346E-2</v>
      </c>
      <c r="L6" s="8">
        <f t="shared" si="1"/>
        <v>6.634946405135754E-2</v>
      </c>
      <c r="M6" s="8">
        <f t="shared" si="1"/>
        <v>6.6282194232880787E-2</v>
      </c>
      <c r="N6" s="8">
        <f t="shared" si="1"/>
        <v>9.1495596473159108E-2</v>
      </c>
      <c r="O6" s="8">
        <f t="shared" si="1"/>
        <v>9.2924014663209792E-2</v>
      </c>
      <c r="P6" s="9">
        <f t="shared" si="2"/>
        <v>8.0625595771214767E-2</v>
      </c>
      <c r="R6" t="s">
        <v>6</v>
      </c>
      <c r="S6" s="10">
        <f t="shared" si="3"/>
        <v>2334744.0579606346</v>
      </c>
      <c r="T6" s="10">
        <f t="shared" si="3"/>
        <v>2404786.3796994537</v>
      </c>
      <c r="U6" s="10">
        <f t="shared" si="3"/>
        <v>2476929.9710904374</v>
      </c>
      <c r="V6" s="10">
        <f t="shared" si="3"/>
        <v>2551237.8702231506</v>
      </c>
      <c r="W6" s="11">
        <f t="shared" si="4"/>
        <v>9767698.2789736763</v>
      </c>
      <c r="Y6" s="12"/>
    </row>
    <row r="7" spans="3:25" x14ac:dyDescent="0.25">
      <c r="C7" t="s">
        <v>7</v>
      </c>
      <c r="D7" s="7">
        <v>992370.50000000058</v>
      </c>
      <c r="E7" s="7">
        <v>1493819.75</v>
      </c>
      <c r="F7" s="7">
        <v>1849645.7999999993</v>
      </c>
      <c r="G7" s="7">
        <v>1830557.3720000014</v>
      </c>
      <c r="H7" s="7">
        <v>1677754.4979999994</v>
      </c>
      <c r="I7" s="7">
        <v>7844147.9200000009</v>
      </c>
      <c r="K7" s="8">
        <f t="shared" si="5"/>
        <v>5.3873570906018034E-2</v>
      </c>
      <c r="L7" s="8">
        <f t="shared" si="1"/>
        <v>8.5619817793704339E-2</v>
      </c>
      <c r="M7" s="8">
        <f t="shared" si="1"/>
        <v>7.5070799089849788E-2</v>
      </c>
      <c r="N7" s="8">
        <f t="shared" si="1"/>
        <v>6.9552063633061642E-2</v>
      </c>
      <c r="O7" s="8">
        <f t="shared" si="1"/>
        <v>5.9675943563406657E-2</v>
      </c>
      <c r="P7" s="9">
        <f t="shared" si="2"/>
        <v>6.9416856962762521E-2</v>
      </c>
      <c r="R7" t="s">
        <v>7</v>
      </c>
      <c r="S7" s="10">
        <f t="shared" si="3"/>
        <v>2010163.0600784486</v>
      </c>
      <c r="T7" s="10">
        <f t="shared" si="3"/>
        <v>2070467.9518808022</v>
      </c>
      <c r="U7" s="10">
        <f t="shared" si="3"/>
        <v>2132581.9904372264</v>
      </c>
      <c r="V7" s="10">
        <f t="shared" si="3"/>
        <v>2196559.4501503431</v>
      </c>
      <c r="W7" s="11">
        <f t="shared" si="4"/>
        <v>8409772.45254682</v>
      </c>
      <c r="Y7" s="12"/>
    </row>
    <row r="8" spans="3:25" x14ac:dyDescent="0.25">
      <c r="C8" t="s">
        <v>8</v>
      </c>
      <c r="D8" s="7">
        <v>1220844.08</v>
      </c>
      <c r="E8" s="7">
        <v>1717119.9800000004</v>
      </c>
      <c r="F8" s="7">
        <v>2091220.6599999995</v>
      </c>
      <c r="G8" s="7">
        <v>2296734.5590000004</v>
      </c>
      <c r="H8" s="7">
        <v>2405789.6329999999</v>
      </c>
      <c r="I8" s="7">
        <v>9731708.9120000005</v>
      </c>
      <c r="K8" s="8">
        <f t="shared" si="5"/>
        <v>6.6276889638569786E-2</v>
      </c>
      <c r="L8" s="8">
        <f t="shared" si="1"/>
        <v>9.8418500503510739E-2</v>
      </c>
      <c r="M8" s="8">
        <f t="shared" si="1"/>
        <v>8.4875496713696805E-2</v>
      </c>
      <c r="N8" s="8">
        <f t="shared" si="1"/>
        <v>8.7264475093337679E-2</v>
      </c>
      <c r="O8" s="8">
        <f t="shared" si="1"/>
        <v>8.5571379206838438E-2</v>
      </c>
      <c r="P8" s="9">
        <f t="shared" si="2"/>
        <v>8.6120844792476239E-2</v>
      </c>
      <c r="R8" t="s">
        <v>8</v>
      </c>
      <c r="S8" s="10">
        <f t="shared" si="3"/>
        <v>2493874.665017616</v>
      </c>
      <c r="T8" s="10">
        <f t="shared" si="3"/>
        <v>2568690.9049681448</v>
      </c>
      <c r="U8" s="10">
        <f t="shared" si="3"/>
        <v>2645751.6321171895</v>
      </c>
      <c r="V8" s="10">
        <f t="shared" si="3"/>
        <v>2725124.181080705</v>
      </c>
      <c r="W8" s="11">
        <f t="shared" si="4"/>
        <v>10433441.383183654</v>
      </c>
      <c r="Y8" s="12"/>
    </row>
    <row r="9" spans="3:25" x14ac:dyDescent="0.25">
      <c r="C9" t="s">
        <v>9</v>
      </c>
      <c r="D9" s="7">
        <v>910932.3600000001</v>
      </c>
      <c r="E9" s="7">
        <v>1177080.4600000004</v>
      </c>
      <c r="F9" s="7">
        <v>1356551.69</v>
      </c>
      <c r="G9" s="7">
        <v>1406159.1719999998</v>
      </c>
      <c r="H9" s="7">
        <v>2507894.0109999999</v>
      </c>
      <c r="I9" s="7">
        <v>7358617.693</v>
      </c>
      <c r="K9" s="8">
        <f t="shared" si="5"/>
        <v>4.9452476758475111E-2</v>
      </c>
      <c r="L9" s="8">
        <f t="shared" si="1"/>
        <v>6.7465579105999721E-2</v>
      </c>
      <c r="M9" s="8">
        <f t="shared" si="1"/>
        <v>5.5057795051888438E-2</v>
      </c>
      <c r="N9" s="8">
        <f t="shared" si="1"/>
        <v>5.3427045611961939E-2</v>
      </c>
      <c r="O9" s="8">
        <f t="shared" si="1"/>
        <v>8.9203123366289799E-2</v>
      </c>
      <c r="P9" s="9">
        <f t="shared" si="2"/>
        <v>6.5120152889548588E-2</v>
      </c>
      <c r="R9" t="s">
        <v>9</v>
      </c>
      <c r="S9" s="10">
        <f t="shared" si="3"/>
        <v>1885739.7400670503</v>
      </c>
      <c r="T9" s="10">
        <f t="shared" si="3"/>
        <v>1942311.9322690619</v>
      </c>
      <c r="U9" s="10">
        <f t="shared" si="3"/>
        <v>2000581.2902371339</v>
      </c>
      <c r="V9" s="10">
        <f t="shared" si="3"/>
        <v>2060598.7289442481</v>
      </c>
      <c r="W9" s="11">
        <f t="shared" si="4"/>
        <v>7889231.6915174946</v>
      </c>
      <c r="Y9" s="12"/>
    </row>
    <row r="10" spans="3:25" x14ac:dyDescent="0.25">
      <c r="C10" t="s">
        <v>10</v>
      </c>
      <c r="D10" s="7">
        <v>1847631.8000000005</v>
      </c>
      <c r="E10" s="7">
        <v>1355760.7299999997</v>
      </c>
      <c r="F10" s="7">
        <v>2280514.5800000005</v>
      </c>
      <c r="G10" s="7">
        <v>2038594.3380000005</v>
      </c>
      <c r="H10" s="7">
        <v>2153109.611</v>
      </c>
      <c r="I10" s="7">
        <v>9675611.0590000022</v>
      </c>
      <c r="K10" s="8">
        <f t="shared" si="5"/>
        <v>0.10030379055555733</v>
      </c>
      <c r="L10" s="8">
        <f t="shared" si="1"/>
        <v>7.7706822844228404E-2</v>
      </c>
      <c r="M10" s="8">
        <f t="shared" si="1"/>
        <v>9.2558289731284382E-2</v>
      </c>
      <c r="N10" s="8">
        <f t="shared" si="1"/>
        <v>7.7456432279782758E-2</v>
      </c>
      <c r="O10" s="8">
        <f t="shared" si="1"/>
        <v>7.6583819495064473E-2</v>
      </c>
      <c r="P10" s="9">
        <f t="shared" si="2"/>
        <v>8.5624406342139234E-2</v>
      </c>
      <c r="R10" t="s">
        <v>10</v>
      </c>
      <c r="S10" s="10">
        <f t="shared" si="3"/>
        <v>2479498.8739182674</v>
      </c>
      <c r="T10" s="10">
        <f t="shared" si="3"/>
        <v>2553883.8401358156</v>
      </c>
      <c r="U10" s="10">
        <f t="shared" si="3"/>
        <v>2630500.3553398903</v>
      </c>
      <c r="V10" s="10">
        <f t="shared" si="3"/>
        <v>2709415.366000087</v>
      </c>
      <c r="W10" s="11">
        <f t="shared" si="4"/>
        <v>10373298.43539406</v>
      </c>
      <c r="Y10" s="12"/>
    </row>
    <row r="11" spans="3:25" x14ac:dyDescent="0.25">
      <c r="C11" t="s">
        <v>11</v>
      </c>
      <c r="D11" s="7">
        <v>1427823.84</v>
      </c>
      <c r="E11" s="7">
        <v>1563284.22</v>
      </c>
      <c r="F11" s="7">
        <v>1890417.8200000003</v>
      </c>
      <c r="G11" s="7">
        <v>2264288.352</v>
      </c>
      <c r="H11" s="7">
        <v>1740298.0930000001</v>
      </c>
      <c r="I11" s="7">
        <v>8886112.3250000011</v>
      </c>
      <c r="K11" s="8">
        <f t="shared" si="5"/>
        <v>7.7513357043103262E-2</v>
      </c>
      <c r="L11" s="8">
        <f t="shared" si="1"/>
        <v>8.9601245448905881E-2</v>
      </c>
      <c r="M11" s="8">
        <f t="shared" si="1"/>
        <v>7.6725595982264222E-2</v>
      </c>
      <c r="N11" s="8">
        <f t="shared" si="1"/>
        <v>8.6031680815248521E-2</v>
      </c>
      <c r="O11" s="8">
        <f t="shared" si="1"/>
        <v>6.190055273591779E-2</v>
      </c>
      <c r="P11" s="9">
        <f t="shared" si="2"/>
        <v>7.8637730255801466E-2</v>
      </c>
      <c r="R11" t="s">
        <v>11</v>
      </c>
      <c r="S11" s="10">
        <f t="shared" si="3"/>
        <v>2277179.7428601803</v>
      </c>
      <c r="T11" s="10">
        <f t="shared" si="3"/>
        <v>2345495.135145986</v>
      </c>
      <c r="U11" s="10">
        <f t="shared" si="3"/>
        <v>2415859.9892003657</v>
      </c>
      <c r="V11" s="10">
        <f t="shared" si="3"/>
        <v>2488335.7888763766</v>
      </c>
      <c r="W11" s="11">
        <f t="shared" si="4"/>
        <v>9526870.6560829077</v>
      </c>
      <c r="Y11" s="12"/>
    </row>
    <row r="12" spans="3:25" x14ac:dyDescent="0.25">
      <c r="C12" t="s">
        <v>12</v>
      </c>
      <c r="D12" s="7">
        <v>1477036.06</v>
      </c>
      <c r="E12" s="7">
        <v>1530512.4199999997</v>
      </c>
      <c r="F12" s="7">
        <v>1763379.7099999995</v>
      </c>
      <c r="G12" s="7">
        <v>2180064.0159999998</v>
      </c>
      <c r="H12" s="7">
        <v>3263160.6170000006</v>
      </c>
      <c r="I12" s="7">
        <v>10214152.822999999</v>
      </c>
      <c r="K12" s="8">
        <f t="shared" si="5"/>
        <v>8.0184978200334919E-2</v>
      </c>
      <c r="L12" s="8">
        <f t="shared" si="1"/>
        <v>8.772289597282501E-2</v>
      </c>
      <c r="M12" s="8">
        <f t="shared" si="1"/>
        <v>7.1569553440192502E-2</v>
      </c>
      <c r="N12" s="8">
        <f t="shared" si="1"/>
        <v>8.2831575499497531E-2</v>
      </c>
      <c r="O12" s="8">
        <f t="shared" si="1"/>
        <v>0.11606715347838892</v>
      </c>
      <c r="P12" s="9">
        <f t="shared" si="2"/>
        <v>9.039023648472809E-2</v>
      </c>
      <c r="R12" t="s">
        <v>12</v>
      </c>
      <c r="S12" s="10">
        <f t="shared" si="3"/>
        <v>2617507.0771473418</v>
      </c>
      <c r="T12" s="10">
        <f t="shared" si="3"/>
        <v>2696032.2894617626</v>
      </c>
      <c r="U12" s="10">
        <f t="shared" si="3"/>
        <v>2776913.2581456155</v>
      </c>
      <c r="V12" s="10">
        <f t="shared" si="3"/>
        <v>2860220.6558899842</v>
      </c>
      <c r="W12" s="11">
        <f t="shared" si="4"/>
        <v>10950673.280644704</v>
      </c>
      <c r="Y12" s="12"/>
    </row>
    <row r="13" spans="3:25" x14ac:dyDescent="0.25">
      <c r="C13" t="s">
        <v>13</v>
      </c>
      <c r="D13" s="7">
        <v>1779337.1000000006</v>
      </c>
      <c r="E13" s="7">
        <v>2246376.5700000003</v>
      </c>
      <c r="F13" s="7">
        <v>2503749.5099999998</v>
      </c>
      <c r="G13" s="7">
        <v>2653556.1579999989</v>
      </c>
      <c r="H13" s="13">
        <f>(G13/$G$16)*$H$16</f>
        <v>2834549.6978610791</v>
      </c>
      <c r="I13" s="7">
        <v>11478774.172499999</v>
      </c>
      <c r="K13" s="8">
        <f t="shared" si="5"/>
        <v>9.6596224315977225E-2</v>
      </c>
      <c r="L13" s="8">
        <f t="shared" si="1"/>
        <v>0.128753387160296</v>
      </c>
      <c r="M13" s="8">
        <f t="shared" si="1"/>
        <v>0.10161863230058421</v>
      </c>
      <c r="N13" s="8">
        <f t="shared" si="1"/>
        <v>0.10082191881999007</v>
      </c>
      <c r="O13" s="8">
        <f t="shared" si="1"/>
        <v>0.10082191881999009</v>
      </c>
      <c r="P13" s="9">
        <f t="shared" si="2"/>
        <v>0.10158151439350792</v>
      </c>
      <c r="R13" t="s">
        <v>13</v>
      </c>
      <c r="S13" s="10">
        <f t="shared" si="3"/>
        <v>2941582.4448835817</v>
      </c>
      <c r="T13" s="10">
        <f t="shared" si="3"/>
        <v>3029829.9182300889</v>
      </c>
      <c r="U13" s="10">
        <f t="shared" si="3"/>
        <v>3120724.8157769921</v>
      </c>
      <c r="V13" s="10">
        <f t="shared" si="3"/>
        <v>3214346.5602503018</v>
      </c>
      <c r="W13" s="11">
        <f t="shared" si="4"/>
        <v>12306483.739140965</v>
      </c>
      <c r="Y13" s="12"/>
    </row>
    <row r="14" spans="3:25" x14ac:dyDescent="0.25">
      <c r="C14" t="s">
        <v>14</v>
      </c>
      <c r="D14" s="7">
        <v>2524096.0899999994</v>
      </c>
      <c r="E14" s="7">
        <v>1096884.92</v>
      </c>
      <c r="F14" s="7">
        <v>1616003.4900000002</v>
      </c>
      <c r="G14" s="7">
        <v>1581478.3289999999</v>
      </c>
      <c r="H14" s="13">
        <f>(G14/$G$16)*$H$16</f>
        <v>1689347.6726038053</v>
      </c>
      <c r="I14" s="7">
        <v>8523078.536249999</v>
      </c>
      <c r="K14" s="8">
        <f t="shared" si="5"/>
        <v>0.13702752115083808</v>
      </c>
      <c r="L14" s="8">
        <f t="shared" si="1"/>
        <v>6.2869089119394733E-2</v>
      </c>
      <c r="M14" s="8">
        <f t="shared" si="1"/>
        <v>6.5588056549143708E-2</v>
      </c>
      <c r="N14" s="8">
        <f t="shared" si="1"/>
        <v>6.0088300457220474E-2</v>
      </c>
      <c r="O14" s="8">
        <f t="shared" si="1"/>
        <v>6.0088300457220474E-2</v>
      </c>
      <c r="P14" s="9">
        <f t="shared" si="2"/>
        <v>7.5425059505157516E-2</v>
      </c>
      <c r="R14" t="s">
        <v>14</v>
      </c>
      <c r="S14" s="10">
        <f t="shared" si="3"/>
        <v>2184147.6992082582</v>
      </c>
      <c r="T14" s="10">
        <f t="shared" si="3"/>
        <v>2249672.1301845061</v>
      </c>
      <c r="U14" s="10">
        <f t="shared" si="3"/>
        <v>2317162.294090041</v>
      </c>
      <c r="V14" s="10">
        <f t="shared" si="3"/>
        <v>2386677.1629127427</v>
      </c>
      <c r="W14" s="11">
        <f t="shared" si="4"/>
        <v>9137659.2863955479</v>
      </c>
      <c r="Y14" s="12"/>
    </row>
    <row r="15" spans="3:25" x14ac:dyDescent="0.25">
      <c r="C15" s="14" t="s">
        <v>15</v>
      </c>
      <c r="D15" s="15">
        <v>3977837.79</v>
      </c>
      <c r="E15" s="15">
        <v>3024852.5900000008</v>
      </c>
      <c r="F15" s="15">
        <v>4070272.9799999995</v>
      </c>
      <c r="G15" s="15">
        <v>5324525.6720000003</v>
      </c>
      <c r="H15" s="16">
        <f>(G15/$G$16)*$H$16</f>
        <v>5687700.4804739337</v>
      </c>
      <c r="I15" s="15">
        <v>20496861.289999999</v>
      </c>
      <c r="K15" s="17">
        <f t="shared" si="5"/>
        <v>0.2159479007409057</v>
      </c>
      <c r="L15" s="17">
        <f t="shared" si="1"/>
        <v>0.17337254217492756</v>
      </c>
      <c r="M15" s="17">
        <f t="shared" si="1"/>
        <v>0.16519846400993329</v>
      </c>
      <c r="N15" s="17">
        <f t="shared" si="1"/>
        <v>0.20230545844635459</v>
      </c>
      <c r="O15" s="17">
        <f t="shared" si="1"/>
        <v>0.20230545844635459</v>
      </c>
      <c r="P15" s="18">
        <f t="shared" si="2"/>
        <v>0.18138715675233136</v>
      </c>
      <c r="R15" s="14" t="s">
        <v>15</v>
      </c>
      <c r="S15" s="19">
        <f t="shared" si="3"/>
        <v>5252582.4134012368</v>
      </c>
      <c r="T15" s="19">
        <f t="shared" si="3"/>
        <v>5410159.8858032748</v>
      </c>
      <c r="U15" s="19">
        <f t="shared" si="3"/>
        <v>5572464.6823773729</v>
      </c>
      <c r="V15" s="19">
        <f t="shared" si="3"/>
        <v>5739638.6228486942</v>
      </c>
      <c r="W15" s="15">
        <f t="shared" si="4"/>
        <v>21974845.604430579</v>
      </c>
      <c r="Y15" s="12"/>
    </row>
    <row r="16" spans="3:25" x14ac:dyDescent="0.25">
      <c r="D16" s="7">
        <v>18420358.690000001</v>
      </c>
      <c r="E16" s="7">
        <v>17447126.010000002</v>
      </c>
      <c r="F16" s="7">
        <v>24638685.379999999</v>
      </c>
      <c r="G16" s="7">
        <v>26319238.803000003</v>
      </c>
      <c r="H16" s="20">
        <f>G16*(1+G17)</f>
        <v>28114419.275454909</v>
      </c>
      <c r="I16" s="7">
        <f>SUM(I4:I15)</f>
        <v>113000620.64475</v>
      </c>
      <c r="K16" s="8">
        <f t="shared" ref="K16:N16" si="6">SUM(K4:K15)</f>
        <v>1</v>
      </c>
      <c r="L16" s="8">
        <f t="shared" si="6"/>
        <v>1</v>
      </c>
      <c r="M16" s="8">
        <f t="shared" si="6"/>
        <v>1</v>
      </c>
      <c r="N16" s="8">
        <f t="shared" si="6"/>
        <v>0.99999999999999978</v>
      </c>
      <c r="O16" s="8">
        <f>SUM(O4:O15)</f>
        <v>1.0061408893348416</v>
      </c>
      <c r="P16" s="8">
        <f>SUM(P4:P15)</f>
        <v>1</v>
      </c>
      <c r="S16" s="21">
        <f>H16*(1+$F$19)</f>
        <v>28957851.853718556</v>
      </c>
      <c r="T16" s="21">
        <f>S16*(1+$F$19)</f>
        <v>29826587.409330115</v>
      </c>
      <c r="U16" s="21">
        <f>T16*(1+$F$19)</f>
        <v>30721385.03161002</v>
      </c>
      <c r="V16" s="21">
        <f>U16*(1+$F$19)</f>
        <v>31643026.582558323</v>
      </c>
      <c r="W16" s="7">
        <f>SUM(W4:W15)</f>
        <v>121148850.87721702</v>
      </c>
    </row>
    <row r="17" spans="3:29" x14ac:dyDescent="0.25">
      <c r="E17" s="22">
        <f>(E16-D16)/D16</f>
        <v>-5.283462153906622E-2</v>
      </c>
      <c r="F17" s="22">
        <f>(F16-E16)/E16</f>
        <v>0.41219163350331056</v>
      </c>
      <c r="G17" s="22">
        <f>(G16-F16)/F16</f>
        <v>6.820791763363164E-2</v>
      </c>
      <c r="H17" s="23">
        <f>(H16-G16)/G16</f>
        <v>6.8207917633631626E-2</v>
      </c>
      <c r="I17" t="s">
        <v>16</v>
      </c>
      <c r="R17" s="24" t="s">
        <v>17</v>
      </c>
      <c r="S17" s="25">
        <f>SUM(S4:S15)</f>
        <v>28957851.853718556</v>
      </c>
      <c r="T17" s="25">
        <f>SUM(T4:T15)</f>
        <v>29826587.409330118</v>
      </c>
      <c r="U17" s="25">
        <f>SUM(U4:U15)</f>
        <v>30721385.03161002</v>
      </c>
      <c r="V17" s="25">
        <f>SUM(V4:V15)</f>
        <v>31643026.582558319</v>
      </c>
    </row>
    <row r="19" spans="3:29" x14ac:dyDescent="0.25">
      <c r="C19" t="s">
        <v>18</v>
      </c>
      <c r="F19" s="26">
        <v>0.03</v>
      </c>
      <c r="G19" t="s">
        <v>19</v>
      </c>
      <c r="R19" s="27" t="s">
        <v>20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3:29" x14ac:dyDescent="0.25">
      <c r="S20" s="28">
        <f>S3</f>
        <v>2017</v>
      </c>
      <c r="T20" s="29">
        <f>S20+1</f>
        <v>2018</v>
      </c>
      <c r="U20" s="29">
        <f t="shared" ref="U20:AC20" si="7">T20+1</f>
        <v>2019</v>
      </c>
      <c r="V20" s="29">
        <f t="shared" si="7"/>
        <v>2020</v>
      </c>
      <c r="W20" s="29">
        <f t="shared" si="7"/>
        <v>2021</v>
      </c>
      <c r="X20" s="29">
        <f t="shared" si="7"/>
        <v>2022</v>
      </c>
      <c r="Y20" s="29">
        <f t="shared" si="7"/>
        <v>2023</v>
      </c>
      <c r="Z20" s="29">
        <f t="shared" si="7"/>
        <v>2024</v>
      </c>
      <c r="AA20" s="29">
        <f t="shared" si="7"/>
        <v>2025</v>
      </c>
      <c r="AB20" s="29">
        <f t="shared" si="7"/>
        <v>2026</v>
      </c>
      <c r="AC20" s="29">
        <f t="shared" si="7"/>
        <v>2027</v>
      </c>
    </row>
    <row r="22" spans="3:29" x14ac:dyDescent="0.25">
      <c r="C22" s="30" t="s">
        <v>21</v>
      </c>
      <c r="D22" s="30"/>
      <c r="E22" s="30"/>
      <c r="F22" s="30"/>
      <c r="G22" s="30"/>
      <c r="H22" s="31"/>
      <c r="I22" s="31"/>
      <c r="R22" s="14" t="s">
        <v>22</v>
      </c>
      <c r="S22" s="32">
        <f>S16</f>
        <v>28957851.853718556</v>
      </c>
      <c r="T22" s="15">
        <f t="shared" ref="T22:V22" si="8">S22*(1+$F$19)</f>
        <v>29826587.409330115</v>
      </c>
      <c r="U22" s="15">
        <f>T22*(1+$F$19)</f>
        <v>30721385.03161002</v>
      </c>
      <c r="V22" s="15">
        <f t="shared" si="8"/>
        <v>31643026.582558323</v>
      </c>
      <c r="W22" s="15">
        <f>V22*(1+$F$19)</f>
        <v>32592317.380035073</v>
      </c>
      <c r="X22" s="15">
        <f>W22*(1+$F$19)</f>
        <v>33570086.901436128</v>
      </c>
      <c r="Y22" s="15">
        <f>X22*(1+$F$19)</f>
        <v>34577189.508479215</v>
      </c>
      <c r="Z22" s="15">
        <f t="shared" ref="Z22:AC22" si="9">Y22*(1+$F$19)</f>
        <v>35614505.193733595</v>
      </c>
      <c r="AA22" s="15">
        <f t="shared" si="9"/>
        <v>36682940.349545605</v>
      </c>
      <c r="AB22" s="15">
        <f t="shared" si="9"/>
        <v>37783428.560031973</v>
      </c>
      <c r="AC22" s="15">
        <f t="shared" si="9"/>
        <v>38916931.416832931</v>
      </c>
    </row>
    <row r="23" spans="3:29" x14ac:dyDescent="0.25">
      <c r="C23" s="33" t="s">
        <v>23</v>
      </c>
      <c r="D23" s="34" t="s">
        <v>24</v>
      </c>
      <c r="E23" s="34" t="s">
        <v>25</v>
      </c>
      <c r="F23" s="33" t="s">
        <v>26</v>
      </c>
      <c r="G23" s="35" t="s">
        <v>27</v>
      </c>
      <c r="H23" s="31"/>
      <c r="I23" s="31"/>
      <c r="R23" t="s">
        <v>28</v>
      </c>
      <c r="T23" s="7">
        <f>-$S$22/4</f>
        <v>-7239462.9634296391</v>
      </c>
      <c r="U23" s="7">
        <f>-$S$22/4</f>
        <v>-7239462.9634296391</v>
      </c>
      <c r="V23" s="7">
        <f>-$S$22/4</f>
        <v>-7239462.9634296391</v>
      </c>
      <c r="W23" s="7">
        <f>-$S$22/4</f>
        <v>-7239462.9634296391</v>
      </c>
    </row>
    <row r="24" spans="3:29" x14ac:dyDescent="0.25">
      <c r="C24">
        <v>2000</v>
      </c>
      <c r="D24" s="36">
        <v>881893</v>
      </c>
      <c r="E24" s="37"/>
      <c r="F24" s="38"/>
      <c r="G24" s="39">
        <f>SUM(D24:F24)</f>
        <v>881893</v>
      </c>
      <c r="R24" t="s">
        <v>29</v>
      </c>
      <c r="U24" s="7">
        <f>-$T$22/4</f>
        <v>-7456646.8523325287</v>
      </c>
      <c r="V24" s="7">
        <f>-$T$22/4</f>
        <v>-7456646.8523325287</v>
      </c>
      <c r="W24" s="7">
        <f>-$T$22/4</f>
        <v>-7456646.8523325287</v>
      </c>
      <c r="X24" s="7">
        <f>-$T$22/4</f>
        <v>-7456646.8523325287</v>
      </c>
    </row>
    <row r="25" spans="3:29" x14ac:dyDescent="0.25">
      <c r="C25">
        <v>2001</v>
      </c>
      <c r="D25" s="40">
        <v>2773590</v>
      </c>
      <c r="E25" s="11"/>
      <c r="F25" s="41"/>
      <c r="G25" s="39">
        <f t="shared" ref="G25:G44" si="10">SUM(D25:F25)</f>
        <v>2773590</v>
      </c>
      <c r="R25" t="s">
        <v>30</v>
      </c>
      <c r="V25" s="7">
        <f>-$U$22/4</f>
        <v>-7680346.2579025049</v>
      </c>
      <c r="W25" s="7">
        <f>-$U$22/4</f>
        <v>-7680346.2579025049</v>
      </c>
      <c r="X25" s="7">
        <f>-$U$22/4</f>
        <v>-7680346.2579025049</v>
      </c>
      <c r="Y25" s="7">
        <f>-$U$22/4</f>
        <v>-7680346.2579025049</v>
      </c>
      <c r="Z25" s="7"/>
      <c r="AA25" s="7"/>
      <c r="AB25" s="7"/>
      <c r="AC25" s="7"/>
    </row>
    <row r="26" spans="3:29" x14ac:dyDescent="0.25">
      <c r="C26">
        <v>2002</v>
      </c>
      <c r="D26" s="40">
        <v>2800000</v>
      </c>
      <c r="E26" s="11"/>
      <c r="F26" s="41"/>
      <c r="G26" s="39">
        <f t="shared" si="10"/>
        <v>2800000</v>
      </c>
      <c r="R26" t="s">
        <v>31</v>
      </c>
      <c r="W26" s="7">
        <f>-$V$22/4</f>
        <v>-7910756.6456395807</v>
      </c>
      <c r="X26" s="7">
        <f>-$V$22/4</f>
        <v>-7910756.6456395807</v>
      </c>
      <c r="Y26" s="7">
        <f>-$V$22/4</f>
        <v>-7910756.6456395807</v>
      </c>
      <c r="Z26" s="7">
        <f t="shared" ref="Z26" si="11">-$V$22/4</f>
        <v>-7910756.6456395807</v>
      </c>
      <c r="AA26" s="7"/>
      <c r="AB26" s="7"/>
      <c r="AC26" s="7"/>
    </row>
    <row r="27" spans="3:29" x14ac:dyDescent="0.25">
      <c r="C27">
        <v>2003</v>
      </c>
      <c r="D27" s="40">
        <v>3029172</v>
      </c>
      <c r="E27" s="11"/>
      <c r="F27" s="41"/>
      <c r="G27" s="39">
        <f t="shared" si="10"/>
        <v>3029172</v>
      </c>
      <c r="R27" t="s">
        <v>32</v>
      </c>
      <c r="X27" s="7">
        <f>-$W$22/4</f>
        <v>-8148079.3450087681</v>
      </c>
      <c r="Y27" s="7">
        <f>-$W$22/4</f>
        <v>-8148079.3450087681</v>
      </c>
      <c r="Z27" s="7">
        <f t="shared" ref="Z27:AA27" si="12">-$W$22/4</f>
        <v>-8148079.3450087681</v>
      </c>
      <c r="AA27" s="7">
        <f t="shared" si="12"/>
        <v>-8148079.3450087681</v>
      </c>
      <c r="AB27" s="7"/>
      <c r="AC27" s="7"/>
    </row>
    <row r="28" spans="3:29" x14ac:dyDescent="0.25">
      <c r="C28">
        <v>2004</v>
      </c>
      <c r="D28" s="40">
        <v>4413920.22</v>
      </c>
      <c r="E28" s="11"/>
      <c r="F28" s="41"/>
      <c r="G28" s="39">
        <f t="shared" si="10"/>
        <v>4413920.22</v>
      </c>
      <c r="R28" s="42" t="s">
        <v>33</v>
      </c>
      <c r="S28" s="42"/>
      <c r="T28" s="42"/>
      <c r="U28" s="42"/>
      <c r="V28" s="42"/>
      <c r="W28" s="42"/>
      <c r="X28" s="42"/>
      <c r="Y28" s="11">
        <f>-$X$22/4</f>
        <v>-8392521.7253590319</v>
      </c>
      <c r="Z28" s="11">
        <f t="shared" ref="Z28:AB28" si="13">-$X$22/4</f>
        <v>-8392521.7253590319</v>
      </c>
      <c r="AA28" s="11">
        <f t="shared" si="13"/>
        <v>-8392521.7253590319</v>
      </c>
      <c r="AB28" s="11">
        <f t="shared" si="13"/>
        <v>-8392521.7253590319</v>
      </c>
      <c r="AC28" s="11"/>
    </row>
    <row r="29" spans="3:29" x14ac:dyDescent="0.25">
      <c r="C29">
        <v>2005</v>
      </c>
      <c r="D29" s="40">
        <v>3586579</v>
      </c>
      <c r="E29" s="11">
        <v>1713485</v>
      </c>
      <c r="F29" s="41"/>
      <c r="G29" s="39">
        <f t="shared" si="10"/>
        <v>5300064</v>
      </c>
      <c r="R29" s="42" t="s">
        <v>34</v>
      </c>
      <c r="Z29" s="11">
        <f>-$Y$22/4</f>
        <v>-8644297.3771198038</v>
      </c>
      <c r="AA29" s="11">
        <f t="shared" ref="AA29:AC29" si="14">-$Y$22/4</f>
        <v>-8644297.3771198038</v>
      </c>
      <c r="AB29" s="11">
        <f t="shared" si="14"/>
        <v>-8644297.3771198038</v>
      </c>
      <c r="AC29" s="11">
        <f t="shared" si="14"/>
        <v>-8644297.3771198038</v>
      </c>
    </row>
    <row r="30" spans="3:29" x14ac:dyDescent="0.25">
      <c r="C30">
        <v>2006</v>
      </c>
      <c r="D30" s="40">
        <v>7227332.4100000001</v>
      </c>
      <c r="E30" s="11">
        <v>1420068</v>
      </c>
      <c r="F30" s="41"/>
      <c r="G30" s="39">
        <f t="shared" si="10"/>
        <v>8647400.4100000001</v>
      </c>
      <c r="R30" s="42" t="s">
        <v>35</v>
      </c>
      <c r="AA30" s="11">
        <f>-$Z$22/4</f>
        <v>-8903626.2984333988</v>
      </c>
      <c r="AB30" s="11">
        <f t="shared" ref="AB30:AC30" si="15">-$Z$22/4</f>
        <v>-8903626.2984333988</v>
      </c>
      <c r="AC30" s="11">
        <f t="shared" si="15"/>
        <v>-8903626.2984333988</v>
      </c>
    </row>
    <row r="31" spans="3:29" x14ac:dyDescent="0.25">
      <c r="C31">
        <v>2007</v>
      </c>
      <c r="D31" s="40">
        <v>8796914.5899999999</v>
      </c>
      <c r="E31" s="11">
        <v>2129056</v>
      </c>
      <c r="F31" s="41"/>
      <c r="G31" s="39">
        <f t="shared" si="10"/>
        <v>10925970.59</v>
      </c>
      <c r="R31" s="42" t="s">
        <v>36</v>
      </c>
      <c r="AB31" s="11">
        <f>-$AA$22/4</f>
        <v>-9170735.0873864014</v>
      </c>
      <c r="AC31" s="11">
        <f>-$AA$22/4</f>
        <v>-9170735.0873864014</v>
      </c>
    </row>
    <row r="32" spans="3:29" x14ac:dyDescent="0.25">
      <c r="C32">
        <v>2008</v>
      </c>
      <c r="D32" s="40">
        <v>8333584.120000001</v>
      </c>
      <c r="E32" s="11">
        <v>3608089</v>
      </c>
      <c r="F32" s="41"/>
      <c r="G32" s="39">
        <f t="shared" si="10"/>
        <v>11941673.120000001</v>
      </c>
      <c r="R32" s="14" t="s">
        <v>37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>
        <f>-$AB$22/4</f>
        <v>-9445857.1400079932</v>
      </c>
    </row>
    <row r="33" spans="3:29" x14ac:dyDescent="0.25">
      <c r="C33">
        <v>2009</v>
      </c>
      <c r="D33" s="40">
        <v>7265681.6600000001</v>
      </c>
      <c r="E33" s="11">
        <v>3048617</v>
      </c>
      <c r="F33" s="41"/>
      <c r="G33" s="39">
        <f t="shared" si="10"/>
        <v>10314298.66</v>
      </c>
      <c r="R33" s="43" t="s">
        <v>38</v>
      </c>
      <c r="S33" s="7">
        <f>SUM(S22:S32)+SUM(R33)</f>
        <v>28957851.853718556</v>
      </c>
      <c r="T33" s="7">
        <f>SUM(T22:T32)+SUM(S33)</f>
        <v>51544976.299619034</v>
      </c>
      <c r="U33" s="7">
        <f t="shared" ref="U33:AC33" si="16">SUM(U22:U32)+SUM(T33)</f>
        <v>67570251.515466884</v>
      </c>
      <c r="V33" s="7">
        <f t="shared" si="16"/>
        <v>76836822.024360538</v>
      </c>
      <c r="W33" s="7">
        <f t="shared" si="16"/>
        <v>79141926.685091361</v>
      </c>
      <c r="X33" s="7">
        <f t="shared" si="16"/>
        <v>81516184.485644102</v>
      </c>
      <c r="Y33" s="7">
        <f t="shared" si="16"/>
        <v>83961670.02021344</v>
      </c>
      <c r="Z33" s="7">
        <f t="shared" si="16"/>
        <v>86480520.120819852</v>
      </c>
      <c r="AA33" s="7">
        <f t="shared" si="16"/>
        <v>89074935.724444449</v>
      </c>
      <c r="AB33" s="7">
        <f t="shared" si="16"/>
        <v>91747183.79617779</v>
      </c>
      <c r="AC33" s="7">
        <f t="shared" si="16"/>
        <v>94499599.310063124</v>
      </c>
    </row>
    <row r="34" spans="3:29" x14ac:dyDescent="0.25">
      <c r="C34">
        <v>2010</v>
      </c>
      <c r="D34" s="40">
        <v>12819421.699999999</v>
      </c>
      <c r="E34" s="11">
        <v>3080460</v>
      </c>
      <c r="F34" s="41"/>
      <c r="G34" s="39">
        <f t="shared" si="10"/>
        <v>15899881.699999999</v>
      </c>
      <c r="R34" s="44" t="s">
        <v>39</v>
      </c>
      <c r="T34" s="45">
        <f>T33/S33-1</f>
        <v>0.78</v>
      </c>
      <c r="U34" s="45">
        <f t="shared" ref="U34:AC34" si="17">U33/T33-1</f>
        <v>0.31089887640449443</v>
      </c>
      <c r="V34" s="45">
        <f t="shared" si="17"/>
        <v>0.13713979600582848</v>
      </c>
      <c r="W34" s="45">
        <f t="shared" si="17"/>
        <v>3.0000000000000027E-2</v>
      </c>
      <c r="X34" s="45">
        <f t="shared" si="17"/>
        <v>3.0000000000000027E-2</v>
      </c>
      <c r="Y34" s="45">
        <f t="shared" si="17"/>
        <v>3.0000000000000249E-2</v>
      </c>
      <c r="Z34" s="45">
        <f t="shared" si="17"/>
        <v>3.0000000000000027E-2</v>
      </c>
      <c r="AA34" s="45">
        <f t="shared" si="17"/>
        <v>3.0000000000000027E-2</v>
      </c>
      <c r="AB34" s="45">
        <f t="shared" si="17"/>
        <v>3.0000000000000027E-2</v>
      </c>
      <c r="AC34" s="45">
        <f t="shared" si="17"/>
        <v>3.0000000000000027E-2</v>
      </c>
    </row>
    <row r="35" spans="3:29" x14ac:dyDescent="0.25">
      <c r="C35">
        <v>2011</v>
      </c>
      <c r="D35" s="40">
        <v>13875169.17</v>
      </c>
      <c r="E35" s="11">
        <v>2094928.3099999998</v>
      </c>
      <c r="F35" s="41"/>
      <c r="G35" s="39">
        <f t="shared" si="10"/>
        <v>15970097.48</v>
      </c>
    </row>
    <row r="36" spans="3:29" x14ac:dyDescent="0.25">
      <c r="C36">
        <v>2012</v>
      </c>
      <c r="D36" s="40">
        <v>13638630.670000002</v>
      </c>
      <c r="E36" s="11">
        <v>4781728.0199999996</v>
      </c>
      <c r="F36" s="41"/>
      <c r="G36" s="39">
        <f t="shared" si="10"/>
        <v>18420358.690000001</v>
      </c>
    </row>
    <row r="37" spans="3:29" x14ac:dyDescent="0.25">
      <c r="C37">
        <v>2013</v>
      </c>
      <c r="D37" s="40">
        <v>13840076.84</v>
      </c>
      <c r="E37" s="11">
        <v>3607049.1700000009</v>
      </c>
      <c r="F37" s="41"/>
      <c r="G37" s="39">
        <f t="shared" si="10"/>
        <v>17447126.010000002</v>
      </c>
      <c r="S37">
        <v>2017</v>
      </c>
      <c r="T37">
        <v>30925861.2030004</v>
      </c>
    </row>
    <row r="38" spans="3:29" x14ac:dyDescent="0.25">
      <c r="C38">
        <v>2014</v>
      </c>
      <c r="D38" s="40">
        <v>18509053.810000002</v>
      </c>
      <c r="E38" s="11">
        <v>6129631.5700000003</v>
      </c>
      <c r="F38" s="41"/>
      <c r="G38" s="39">
        <f t="shared" si="10"/>
        <v>24638685.380000003</v>
      </c>
      <c r="S38">
        <v>2018</v>
      </c>
      <c r="T38">
        <v>57212843.225550741</v>
      </c>
    </row>
    <row r="39" spans="3:29" x14ac:dyDescent="0.25">
      <c r="C39">
        <v>2015</v>
      </c>
      <c r="D39" s="40">
        <v>19328661.322999999</v>
      </c>
      <c r="E39" s="11">
        <v>6990577.4800000014</v>
      </c>
      <c r="F39" s="41"/>
      <c r="G39" s="39">
        <f t="shared" si="10"/>
        <v>26319238.802999999</v>
      </c>
      <c r="S39">
        <v>2019</v>
      </c>
      <c r="T39">
        <v>78397058.149606019</v>
      </c>
    </row>
    <row r="40" spans="3:29" x14ac:dyDescent="0.25">
      <c r="C40">
        <v>2016</v>
      </c>
      <c r="D40" s="46"/>
      <c r="E40" s="13"/>
      <c r="F40" s="47">
        <f>H16</f>
        <v>28114419.275454909</v>
      </c>
      <c r="G40" s="48">
        <f t="shared" si="10"/>
        <v>28114419.275454909</v>
      </c>
      <c r="H40" t="s">
        <v>40</v>
      </c>
      <c r="S40">
        <v>2020</v>
      </c>
      <c r="T40">
        <v>93968229.265316725</v>
      </c>
    </row>
    <row r="41" spans="3:29" x14ac:dyDescent="0.25">
      <c r="C41">
        <v>2017</v>
      </c>
      <c r="D41" s="40"/>
      <c r="E41" s="11"/>
      <c r="F41" s="47">
        <f>S16</f>
        <v>28957851.853718556</v>
      </c>
      <c r="G41" s="48">
        <f t="shared" si="10"/>
        <v>28957851.853718556</v>
      </c>
      <c r="S41">
        <v>2021</v>
      </c>
      <c r="T41">
        <v>103365052.19184841</v>
      </c>
    </row>
    <row r="42" spans="3:29" x14ac:dyDescent="0.25">
      <c r="C42">
        <v>2018</v>
      </c>
      <c r="D42" s="40"/>
      <c r="E42" s="11"/>
      <c r="F42" s="47">
        <f>T16</f>
        <v>29826587.409330115</v>
      </c>
      <c r="G42" s="48">
        <f t="shared" si="10"/>
        <v>29826587.409330115</v>
      </c>
      <c r="S42">
        <v>2022</v>
      </c>
      <c r="T42">
        <v>113701557.41103327</v>
      </c>
    </row>
    <row r="43" spans="3:29" x14ac:dyDescent="0.25">
      <c r="C43">
        <v>2019</v>
      </c>
      <c r="D43" s="40"/>
      <c r="E43" s="11"/>
      <c r="F43" s="47">
        <f>U16</f>
        <v>30721385.03161002</v>
      </c>
      <c r="G43" s="48">
        <f t="shared" si="10"/>
        <v>30721385.03161002</v>
      </c>
      <c r="S43">
        <v>2023</v>
      </c>
      <c r="T43">
        <v>125071713.15213661</v>
      </c>
    </row>
    <row r="44" spans="3:29" x14ac:dyDescent="0.25">
      <c r="C44" s="42">
        <v>2020</v>
      </c>
      <c r="D44" s="49"/>
      <c r="E44" s="15"/>
      <c r="F44" s="50">
        <f>V16</f>
        <v>31643026.582558323</v>
      </c>
      <c r="G44" s="51">
        <f t="shared" si="10"/>
        <v>31643026.582558323</v>
      </c>
      <c r="S44">
        <v>2024</v>
      </c>
      <c r="T44">
        <v>137578884.46735027</v>
      </c>
    </row>
    <row r="45" spans="3:29" x14ac:dyDescent="0.25">
      <c r="S45">
        <v>2025</v>
      </c>
      <c r="T45">
        <v>151336772.9140853</v>
      </c>
    </row>
    <row r="46" spans="3:29" x14ac:dyDescent="0.25">
      <c r="S46">
        <v>2026</v>
      </c>
      <c r="T46">
        <v>166470450.20549384</v>
      </c>
    </row>
    <row r="47" spans="3:29" x14ac:dyDescent="0.25">
      <c r="S47">
        <v>2027</v>
      </c>
      <c r="T47">
        <v>183117495.22604325</v>
      </c>
    </row>
  </sheetData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C2:AG57"/>
  <sheetViews>
    <sheetView showGridLines="0" view="pageBreakPreview" zoomScale="60" zoomScaleNormal="70" workbookViewId="0"/>
  </sheetViews>
  <sheetFormatPr defaultRowHeight="14.3" x14ac:dyDescent="0.25"/>
  <cols>
    <col min="1" max="2" width="2.125" customWidth="1"/>
    <col min="3" max="3" width="21.125" customWidth="1"/>
    <col min="4" max="17" width="12.625" customWidth="1"/>
    <col min="18" max="18" width="6.25" customWidth="1"/>
    <col min="19" max="19" width="17.5" customWidth="1"/>
    <col min="20" max="32" width="9.75" customWidth="1"/>
  </cols>
  <sheetData>
    <row r="2" spans="3:33" x14ac:dyDescent="0.25">
      <c r="C2" s="52" t="s">
        <v>41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52" t="s">
        <v>41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3:33" s="54" customFormat="1" x14ac:dyDescent="0.25">
      <c r="C3" s="55" t="s">
        <v>42</v>
      </c>
      <c r="S3" s="55" t="s">
        <v>43</v>
      </c>
    </row>
    <row r="4" spans="3:33" x14ac:dyDescent="0.25">
      <c r="C4" t="s">
        <v>44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M4">
        <v>10</v>
      </c>
      <c r="N4">
        <v>11</v>
      </c>
      <c r="O4">
        <v>12</v>
      </c>
      <c r="S4" t="s">
        <v>44</v>
      </c>
      <c r="T4">
        <v>1</v>
      </c>
      <c r="U4">
        <v>2</v>
      </c>
      <c r="V4">
        <v>3</v>
      </c>
      <c r="W4">
        <v>4</v>
      </c>
      <c r="X4">
        <v>5</v>
      </c>
      <c r="Y4">
        <v>6</v>
      </c>
      <c r="Z4">
        <v>7</v>
      </c>
      <c r="AA4">
        <v>8</v>
      </c>
      <c r="AB4">
        <v>9</v>
      </c>
      <c r="AC4">
        <v>10</v>
      </c>
      <c r="AD4">
        <v>11</v>
      </c>
      <c r="AE4">
        <v>12</v>
      </c>
    </row>
    <row r="5" spans="3:33" x14ac:dyDescent="0.25">
      <c r="D5" s="56" t="s">
        <v>45</v>
      </c>
      <c r="E5" s="56" t="s">
        <v>5</v>
      </c>
      <c r="F5" s="56" t="s">
        <v>6</v>
      </c>
      <c r="G5" s="56" t="s">
        <v>7</v>
      </c>
      <c r="H5" s="56" t="s">
        <v>8</v>
      </c>
      <c r="I5" s="56" t="s">
        <v>9</v>
      </c>
      <c r="J5" s="56" t="s">
        <v>10</v>
      </c>
      <c r="K5" s="56" t="s">
        <v>11</v>
      </c>
      <c r="L5" s="56" t="s">
        <v>12</v>
      </c>
      <c r="M5" s="56" t="s">
        <v>13</v>
      </c>
      <c r="N5" s="56" t="s">
        <v>14</v>
      </c>
      <c r="O5" s="56" t="s">
        <v>15</v>
      </c>
      <c r="P5" s="56" t="s">
        <v>46</v>
      </c>
      <c r="Q5" s="56" t="s">
        <v>47</v>
      </c>
      <c r="T5" s="56" t="s">
        <v>45</v>
      </c>
      <c r="U5" s="56" t="s">
        <v>5</v>
      </c>
      <c r="V5" s="56" t="s">
        <v>6</v>
      </c>
      <c r="W5" s="56" t="s">
        <v>7</v>
      </c>
      <c r="X5" s="56" t="s">
        <v>8</v>
      </c>
      <c r="Y5" s="56" t="s">
        <v>9</v>
      </c>
      <c r="Z5" s="56" t="s">
        <v>10</v>
      </c>
      <c r="AA5" s="56" t="s">
        <v>11</v>
      </c>
      <c r="AB5" s="56" t="s">
        <v>12</v>
      </c>
      <c r="AC5" s="56" t="s">
        <v>13</v>
      </c>
      <c r="AD5" s="56" t="s">
        <v>14</v>
      </c>
      <c r="AE5" s="56" t="s">
        <v>15</v>
      </c>
      <c r="AF5" s="56" t="s">
        <v>46</v>
      </c>
      <c r="AG5" s="56" t="s">
        <v>47</v>
      </c>
    </row>
    <row r="6" spans="3:33" x14ac:dyDescent="0.25">
      <c r="C6" s="56">
        <v>1</v>
      </c>
      <c r="D6" s="57">
        <v>344.37</v>
      </c>
      <c r="E6" s="57">
        <v>0</v>
      </c>
      <c r="F6" s="57">
        <v>440.92</v>
      </c>
      <c r="G6" s="57">
        <v>190.96</v>
      </c>
      <c r="H6" s="57">
        <v>732.75</v>
      </c>
      <c r="I6" s="57">
        <v>0</v>
      </c>
      <c r="J6" s="57">
        <v>59.59</v>
      </c>
      <c r="K6" s="57">
        <v>18102.64</v>
      </c>
      <c r="L6" s="57">
        <v>7967.22</v>
      </c>
      <c r="M6" s="57">
        <v>8487.09</v>
      </c>
      <c r="N6" s="57">
        <v>0</v>
      </c>
      <c r="O6" s="57">
        <v>218.57</v>
      </c>
      <c r="P6" s="57">
        <f>SUM(D6:O6)</f>
        <v>36544.11</v>
      </c>
      <c r="Q6" s="22">
        <f>P6/$P$54</f>
        <v>4.5914037960376647E-4</v>
      </c>
      <c r="R6" s="22"/>
      <c r="S6" s="56">
        <v>1</v>
      </c>
      <c r="T6">
        <v>1</v>
      </c>
      <c r="U6">
        <v>0</v>
      </c>
      <c r="V6">
        <v>2</v>
      </c>
      <c r="W6">
        <v>1</v>
      </c>
      <c r="X6">
        <v>3</v>
      </c>
      <c r="Y6">
        <v>0</v>
      </c>
      <c r="Z6">
        <v>1</v>
      </c>
      <c r="AA6">
        <v>3</v>
      </c>
      <c r="AB6">
        <v>2</v>
      </c>
      <c r="AC6">
        <v>2</v>
      </c>
      <c r="AD6">
        <v>0</v>
      </c>
      <c r="AE6">
        <v>1</v>
      </c>
      <c r="AF6">
        <f>SUM(T6:AE6)</f>
        <v>16</v>
      </c>
      <c r="AG6" s="22">
        <f>AF6/$AF$54</f>
        <v>2.6498840675720438E-3</v>
      </c>
    </row>
    <row r="7" spans="3:33" x14ac:dyDescent="0.25">
      <c r="C7" s="56">
        <v>2</v>
      </c>
      <c r="D7" s="57">
        <v>0</v>
      </c>
      <c r="E7" s="57">
        <v>0</v>
      </c>
      <c r="F7" s="57">
        <v>0</v>
      </c>
      <c r="G7" s="57">
        <v>0</v>
      </c>
      <c r="H7" s="57">
        <v>60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f t="shared" ref="P7:P53" si="0">SUM(D7:O7)</f>
        <v>60</v>
      </c>
      <c r="Q7" s="22">
        <f t="shared" ref="Q7:Q53" si="1">P7/$P$54</f>
        <v>7.5384029810073324E-7</v>
      </c>
      <c r="R7" s="22"/>
      <c r="S7" s="56">
        <v>2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f t="shared" ref="AF7:AF53" si="2">SUM(T7:AE7)</f>
        <v>1</v>
      </c>
      <c r="AG7" s="22">
        <f t="shared" ref="AG7:AG53" si="3">AF7/$AF$54</f>
        <v>1.6561775422325274E-4</v>
      </c>
    </row>
    <row r="8" spans="3:33" x14ac:dyDescent="0.25">
      <c r="C8" s="56">
        <v>3</v>
      </c>
      <c r="D8" s="57">
        <v>460.28</v>
      </c>
      <c r="E8" s="57">
        <v>430.12</v>
      </c>
      <c r="F8" s="57">
        <v>0</v>
      </c>
      <c r="G8" s="57">
        <v>0</v>
      </c>
      <c r="H8" s="57">
        <v>121.73</v>
      </c>
      <c r="I8" s="57">
        <v>171.13</v>
      </c>
      <c r="J8" s="57">
        <v>0</v>
      </c>
      <c r="K8" s="57">
        <v>0</v>
      </c>
      <c r="L8" s="57">
        <v>0</v>
      </c>
      <c r="M8" s="57">
        <v>213.89</v>
      </c>
      <c r="N8" s="57">
        <v>0</v>
      </c>
      <c r="O8" s="57">
        <v>465.24</v>
      </c>
      <c r="P8" s="57">
        <f t="shared" si="0"/>
        <v>1862.39</v>
      </c>
      <c r="Q8" s="22">
        <f t="shared" si="1"/>
        <v>2.3399077212997078E-5</v>
      </c>
      <c r="R8" s="22"/>
      <c r="S8" s="56">
        <v>3</v>
      </c>
      <c r="T8">
        <v>1</v>
      </c>
      <c r="U8">
        <v>1</v>
      </c>
      <c r="V8">
        <v>0</v>
      </c>
      <c r="W8">
        <v>0</v>
      </c>
      <c r="X8">
        <v>1</v>
      </c>
      <c r="Y8">
        <v>1</v>
      </c>
      <c r="Z8">
        <v>0</v>
      </c>
      <c r="AA8">
        <v>0</v>
      </c>
      <c r="AB8">
        <v>0</v>
      </c>
      <c r="AC8">
        <v>1</v>
      </c>
      <c r="AD8">
        <v>0</v>
      </c>
      <c r="AE8">
        <v>1</v>
      </c>
      <c r="AF8">
        <f t="shared" si="2"/>
        <v>6</v>
      </c>
      <c r="AG8" s="22">
        <f t="shared" si="3"/>
        <v>9.9370652533951648E-4</v>
      </c>
    </row>
    <row r="9" spans="3:33" x14ac:dyDescent="0.25">
      <c r="C9" s="56">
        <v>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314.76</v>
      </c>
      <c r="K9" s="57">
        <v>334.8</v>
      </c>
      <c r="L9" s="57">
        <v>323.42899999999997</v>
      </c>
      <c r="M9" s="57">
        <v>0</v>
      </c>
      <c r="N9" s="57">
        <v>0</v>
      </c>
      <c r="O9" s="57">
        <v>0</v>
      </c>
      <c r="P9" s="57">
        <f t="shared" si="0"/>
        <v>972.98899999999992</v>
      </c>
      <c r="Q9" s="22">
        <f t="shared" si="1"/>
        <v>1.2224638630145572E-5</v>
      </c>
      <c r="R9" s="22"/>
      <c r="S9" s="56">
        <v>4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1</v>
      </c>
      <c r="AB9">
        <v>2</v>
      </c>
      <c r="AC9">
        <v>0</v>
      </c>
      <c r="AD9">
        <v>0</v>
      </c>
      <c r="AE9">
        <v>0</v>
      </c>
      <c r="AF9">
        <f t="shared" si="2"/>
        <v>4</v>
      </c>
      <c r="AG9" s="22">
        <f t="shared" si="3"/>
        <v>6.6247101689301095E-4</v>
      </c>
    </row>
    <row r="10" spans="3:33" x14ac:dyDescent="0.25">
      <c r="C10" s="56">
        <v>5</v>
      </c>
      <c r="D10" s="57">
        <v>0</v>
      </c>
      <c r="E10" s="57">
        <v>0</v>
      </c>
      <c r="F10" s="57">
        <v>0</v>
      </c>
      <c r="G10" s="57">
        <v>206.46</v>
      </c>
      <c r="H10" s="57">
        <v>0</v>
      </c>
      <c r="I10" s="57">
        <v>0</v>
      </c>
      <c r="J10" s="57">
        <v>1356.58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f t="shared" si="0"/>
        <v>1563.04</v>
      </c>
      <c r="Q10" s="22">
        <f t="shared" si="1"/>
        <v>1.9638042325722836E-5</v>
      </c>
      <c r="R10" s="22"/>
      <c r="S10" s="56">
        <v>5</v>
      </c>
      <c r="T10">
        <v>0</v>
      </c>
      <c r="U10">
        <v>0</v>
      </c>
      <c r="V10">
        <v>0</v>
      </c>
      <c r="W10">
        <v>1</v>
      </c>
      <c r="X10">
        <v>0</v>
      </c>
      <c r="Y10">
        <v>0</v>
      </c>
      <c r="Z10">
        <v>1</v>
      </c>
      <c r="AA10">
        <v>0</v>
      </c>
      <c r="AB10">
        <v>0</v>
      </c>
      <c r="AC10">
        <v>0</v>
      </c>
      <c r="AD10">
        <v>0</v>
      </c>
      <c r="AE10">
        <v>0</v>
      </c>
      <c r="AF10">
        <f t="shared" si="2"/>
        <v>2</v>
      </c>
      <c r="AG10" s="22">
        <f t="shared" si="3"/>
        <v>3.3123550844650548E-4</v>
      </c>
    </row>
    <row r="11" spans="3:33" x14ac:dyDescent="0.25">
      <c r="C11" s="56">
        <v>6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f t="shared" si="0"/>
        <v>0</v>
      </c>
      <c r="Q11" s="22">
        <f t="shared" si="1"/>
        <v>0</v>
      </c>
      <c r="R11" s="22"/>
      <c r="S11" s="56">
        <v>6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f t="shared" si="2"/>
        <v>0</v>
      </c>
      <c r="AG11" s="22">
        <f t="shared" si="3"/>
        <v>0</v>
      </c>
    </row>
    <row r="12" spans="3:33" x14ac:dyDescent="0.25">
      <c r="C12" s="56">
        <v>7</v>
      </c>
      <c r="D12" s="57">
        <v>0</v>
      </c>
      <c r="E12" s="57">
        <v>0</v>
      </c>
      <c r="F12" s="57">
        <v>0</v>
      </c>
      <c r="G12" s="57">
        <v>0</v>
      </c>
      <c r="H12" s="57">
        <v>272.24</v>
      </c>
      <c r="I12" s="57">
        <v>0</v>
      </c>
      <c r="J12" s="57">
        <v>0</v>
      </c>
      <c r="K12" s="57">
        <v>5262.33</v>
      </c>
      <c r="L12" s="57">
        <v>282.93</v>
      </c>
      <c r="M12" s="57">
        <v>0</v>
      </c>
      <c r="N12" s="57">
        <v>0</v>
      </c>
      <c r="O12" s="57">
        <v>0</v>
      </c>
      <c r="P12" s="57">
        <f t="shared" si="0"/>
        <v>5817.5</v>
      </c>
      <c r="Q12" s="22">
        <f t="shared" si="1"/>
        <v>7.3091098903350267E-5</v>
      </c>
      <c r="R12" s="22"/>
      <c r="S12" s="56">
        <v>7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  <c r="AA12">
        <v>1</v>
      </c>
      <c r="AB12">
        <v>1</v>
      </c>
      <c r="AC12">
        <v>0</v>
      </c>
      <c r="AD12">
        <v>0</v>
      </c>
      <c r="AE12">
        <v>0</v>
      </c>
      <c r="AF12">
        <f t="shared" si="2"/>
        <v>3</v>
      </c>
      <c r="AG12" s="22">
        <f t="shared" si="3"/>
        <v>4.9685326266975824E-4</v>
      </c>
    </row>
    <row r="13" spans="3:33" x14ac:dyDescent="0.25">
      <c r="C13" s="56">
        <v>8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325.55</v>
      </c>
      <c r="N13" s="57">
        <v>339.67</v>
      </c>
      <c r="O13" s="57">
        <v>1271.67</v>
      </c>
      <c r="P13" s="57">
        <f t="shared" si="0"/>
        <v>1936.89</v>
      </c>
      <c r="Q13" s="22">
        <f t="shared" si="1"/>
        <v>2.4335095583138823E-5</v>
      </c>
      <c r="R13" s="22"/>
      <c r="S13" s="56">
        <v>8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1</v>
      </c>
      <c r="AE13">
        <v>4</v>
      </c>
      <c r="AF13">
        <f t="shared" si="2"/>
        <v>6</v>
      </c>
      <c r="AG13" s="22">
        <f t="shared" si="3"/>
        <v>9.9370652533951648E-4</v>
      </c>
    </row>
    <row r="14" spans="3:33" x14ac:dyDescent="0.25">
      <c r="C14" s="56">
        <v>9</v>
      </c>
      <c r="D14" s="57">
        <v>0</v>
      </c>
      <c r="E14" s="57">
        <v>0</v>
      </c>
      <c r="F14" s="57">
        <v>0</v>
      </c>
      <c r="G14" s="57">
        <v>362.41</v>
      </c>
      <c r="H14" s="57">
        <v>1804.99</v>
      </c>
      <c r="I14" s="57">
        <v>0</v>
      </c>
      <c r="J14" s="57">
        <v>0</v>
      </c>
      <c r="K14" s="57">
        <v>0</v>
      </c>
      <c r="L14" s="57">
        <v>0</v>
      </c>
      <c r="M14" s="57">
        <v>369.38</v>
      </c>
      <c r="N14" s="57">
        <v>0</v>
      </c>
      <c r="O14" s="57">
        <v>0</v>
      </c>
      <c r="P14" s="57">
        <f t="shared" si="0"/>
        <v>2536.7800000000002</v>
      </c>
      <c r="Q14" s="22">
        <f t="shared" si="1"/>
        <v>3.1872116523599637E-5</v>
      </c>
      <c r="R14" s="22"/>
      <c r="S14" s="56">
        <v>9</v>
      </c>
      <c r="T14">
        <v>0</v>
      </c>
      <c r="U14">
        <v>0</v>
      </c>
      <c r="V14">
        <v>0</v>
      </c>
      <c r="W14">
        <v>1</v>
      </c>
      <c r="X14">
        <v>2</v>
      </c>
      <c r="Y14">
        <v>0</v>
      </c>
      <c r="Z14">
        <v>0</v>
      </c>
      <c r="AA14">
        <v>0</v>
      </c>
      <c r="AB14">
        <v>0</v>
      </c>
      <c r="AC14">
        <v>1</v>
      </c>
      <c r="AD14">
        <v>0</v>
      </c>
      <c r="AE14">
        <v>0</v>
      </c>
      <c r="AF14">
        <f t="shared" si="2"/>
        <v>4</v>
      </c>
      <c r="AG14" s="22">
        <f t="shared" si="3"/>
        <v>6.6247101689301095E-4</v>
      </c>
    </row>
    <row r="15" spans="3:33" x14ac:dyDescent="0.25">
      <c r="C15" s="56">
        <v>10</v>
      </c>
      <c r="D15" s="57">
        <v>2074.9499999999998</v>
      </c>
      <c r="E15" s="57">
        <v>573.39</v>
      </c>
      <c r="F15" s="57">
        <v>0</v>
      </c>
      <c r="G15" s="57">
        <v>1394.07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f t="shared" si="0"/>
        <v>4042.41</v>
      </c>
      <c r="Q15" s="22">
        <f t="shared" si="1"/>
        <v>5.0788859324089753E-5</v>
      </c>
      <c r="R15" s="22"/>
      <c r="S15" s="56">
        <v>10</v>
      </c>
      <c r="T15">
        <v>3</v>
      </c>
      <c r="U15">
        <v>1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f t="shared" si="2"/>
        <v>5</v>
      </c>
      <c r="AG15" s="22">
        <f t="shared" si="3"/>
        <v>8.2808877111626366E-4</v>
      </c>
    </row>
    <row r="16" spans="3:33" x14ac:dyDescent="0.25">
      <c r="C16" s="56">
        <v>11</v>
      </c>
      <c r="D16" s="57">
        <v>434.82</v>
      </c>
      <c r="E16" s="57">
        <v>996.07</v>
      </c>
      <c r="F16" s="57">
        <v>0</v>
      </c>
      <c r="G16" s="57">
        <v>8212.3700000000008</v>
      </c>
      <c r="H16" s="57">
        <v>424.64</v>
      </c>
      <c r="I16" s="57">
        <v>0</v>
      </c>
      <c r="J16" s="57">
        <v>427.77</v>
      </c>
      <c r="K16" s="57">
        <v>0</v>
      </c>
      <c r="L16" s="57">
        <v>0</v>
      </c>
      <c r="M16" s="57">
        <v>0</v>
      </c>
      <c r="N16" s="57">
        <v>3891.29</v>
      </c>
      <c r="O16" s="57">
        <v>16822.54</v>
      </c>
      <c r="P16" s="57">
        <f t="shared" si="0"/>
        <v>31209.5</v>
      </c>
      <c r="Q16" s="22">
        <f t="shared" si="1"/>
        <v>3.9211631305958056E-4</v>
      </c>
      <c r="R16" s="22"/>
      <c r="S16" s="56">
        <v>11</v>
      </c>
      <c r="T16">
        <v>1</v>
      </c>
      <c r="U16">
        <v>1</v>
      </c>
      <c r="V16">
        <v>0</v>
      </c>
      <c r="W16">
        <v>19</v>
      </c>
      <c r="X16">
        <v>1</v>
      </c>
      <c r="Y16">
        <v>0</v>
      </c>
      <c r="Z16">
        <v>1</v>
      </c>
      <c r="AA16">
        <v>0</v>
      </c>
      <c r="AB16">
        <v>0</v>
      </c>
      <c r="AC16">
        <v>0</v>
      </c>
      <c r="AD16">
        <v>2</v>
      </c>
      <c r="AE16">
        <v>2</v>
      </c>
      <c r="AF16">
        <f t="shared" si="2"/>
        <v>27</v>
      </c>
      <c r="AG16" s="22">
        <f t="shared" si="3"/>
        <v>4.4716793640278236E-3</v>
      </c>
    </row>
    <row r="17" spans="3:33" x14ac:dyDescent="0.25">
      <c r="C17" s="56">
        <v>12</v>
      </c>
      <c r="D17" s="57">
        <v>0</v>
      </c>
      <c r="E17" s="57">
        <v>876.36</v>
      </c>
      <c r="F17" s="57">
        <v>0</v>
      </c>
      <c r="G17" s="57">
        <v>0</v>
      </c>
      <c r="H17" s="57">
        <v>645.52</v>
      </c>
      <c r="I17" s="57">
        <v>0</v>
      </c>
      <c r="J17" s="57">
        <v>468.64400000000001</v>
      </c>
      <c r="K17" s="57">
        <v>1006.77</v>
      </c>
      <c r="L17" s="57">
        <v>3336.2039999999997</v>
      </c>
      <c r="M17" s="57">
        <v>973.16000000000008</v>
      </c>
      <c r="N17" s="57">
        <v>0</v>
      </c>
      <c r="O17" s="57">
        <v>4157.1400000000003</v>
      </c>
      <c r="P17" s="57">
        <f t="shared" si="0"/>
        <v>11463.797999999999</v>
      </c>
      <c r="Q17" s="22">
        <f t="shared" si="1"/>
        <v>1.4403121502810982E-4</v>
      </c>
      <c r="R17" s="22"/>
      <c r="S17" s="56">
        <v>12</v>
      </c>
      <c r="T17">
        <v>0</v>
      </c>
      <c r="U17">
        <v>1</v>
      </c>
      <c r="V17">
        <v>0</v>
      </c>
      <c r="W17">
        <v>0</v>
      </c>
      <c r="X17">
        <v>1</v>
      </c>
      <c r="Y17">
        <v>0</v>
      </c>
      <c r="Z17">
        <v>1</v>
      </c>
      <c r="AA17">
        <v>2</v>
      </c>
      <c r="AB17">
        <v>3</v>
      </c>
      <c r="AC17">
        <v>2</v>
      </c>
      <c r="AD17">
        <v>0</v>
      </c>
      <c r="AE17">
        <v>4</v>
      </c>
      <c r="AF17">
        <f t="shared" si="2"/>
        <v>14</v>
      </c>
      <c r="AG17" s="22">
        <f t="shared" si="3"/>
        <v>2.3186485591255384E-3</v>
      </c>
    </row>
    <row r="18" spans="3:33" x14ac:dyDescent="0.25">
      <c r="C18" s="56">
        <v>13</v>
      </c>
      <c r="D18" s="57">
        <v>2438.7799999999997</v>
      </c>
      <c r="E18" s="57">
        <v>0</v>
      </c>
      <c r="F18" s="57">
        <v>7107.5419999999995</v>
      </c>
      <c r="G18" s="57">
        <v>3794.53</v>
      </c>
      <c r="H18" s="57">
        <v>2238.04</v>
      </c>
      <c r="I18" s="57">
        <v>2169.4</v>
      </c>
      <c r="J18" s="57">
        <v>3699.6239999999998</v>
      </c>
      <c r="K18" s="57">
        <v>7023.8</v>
      </c>
      <c r="L18" s="57">
        <v>0</v>
      </c>
      <c r="M18" s="57">
        <v>0</v>
      </c>
      <c r="N18" s="57">
        <v>0</v>
      </c>
      <c r="O18" s="57">
        <v>21773.93</v>
      </c>
      <c r="P18" s="57">
        <f t="shared" si="0"/>
        <v>50245.646000000001</v>
      </c>
      <c r="Q18" s="22">
        <f t="shared" si="1"/>
        <v>6.3128654598173194E-4</v>
      </c>
      <c r="R18" s="22"/>
      <c r="S18" s="56">
        <v>13</v>
      </c>
      <c r="T18">
        <v>4</v>
      </c>
      <c r="U18">
        <v>0</v>
      </c>
      <c r="V18">
        <v>3</v>
      </c>
      <c r="W18">
        <v>1</v>
      </c>
      <c r="X18">
        <v>1</v>
      </c>
      <c r="Y18">
        <v>1</v>
      </c>
      <c r="Z18">
        <v>4</v>
      </c>
      <c r="AA18">
        <v>3</v>
      </c>
      <c r="AB18">
        <v>0</v>
      </c>
      <c r="AC18">
        <v>0</v>
      </c>
      <c r="AD18">
        <v>0</v>
      </c>
      <c r="AE18">
        <v>4</v>
      </c>
      <c r="AF18">
        <f t="shared" si="2"/>
        <v>21</v>
      </c>
      <c r="AG18" s="22">
        <f t="shared" si="3"/>
        <v>3.4779728386883074E-3</v>
      </c>
    </row>
    <row r="19" spans="3:33" x14ac:dyDescent="0.25">
      <c r="C19" s="56">
        <v>14</v>
      </c>
      <c r="D19" s="57">
        <v>2791.21</v>
      </c>
      <c r="E19" s="57">
        <v>0</v>
      </c>
      <c r="F19" s="57">
        <v>0</v>
      </c>
      <c r="G19" s="57">
        <v>21458.560000000001</v>
      </c>
      <c r="H19" s="57">
        <v>0</v>
      </c>
      <c r="I19" s="57">
        <v>3755.9360000000001</v>
      </c>
      <c r="J19" s="57">
        <v>1670.23</v>
      </c>
      <c r="K19" s="57">
        <v>565.88</v>
      </c>
      <c r="L19" s="57">
        <v>0</v>
      </c>
      <c r="M19" s="57">
        <v>10093.210000000001</v>
      </c>
      <c r="N19" s="57">
        <v>570.61</v>
      </c>
      <c r="O19" s="57">
        <v>10722.299999999997</v>
      </c>
      <c r="P19" s="57">
        <f t="shared" si="0"/>
        <v>51627.936000000002</v>
      </c>
      <c r="Q19" s="22">
        <f t="shared" si="1"/>
        <v>6.4865364440942633E-4</v>
      </c>
      <c r="R19" s="22"/>
      <c r="S19" s="56">
        <v>14</v>
      </c>
      <c r="T19">
        <v>2</v>
      </c>
      <c r="U19">
        <v>0</v>
      </c>
      <c r="V19">
        <v>0</v>
      </c>
      <c r="W19">
        <v>2</v>
      </c>
      <c r="X19">
        <v>0</v>
      </c>
      <c r="Y19">
        <v>3</v>
      </c>
      <c r="Z19">
        <v>3</v>
      </c>
      <c r="AA19">
        <v>1</v>
      </c>
      <c r="AB19">
        <v>0</v>
      </c>
      <c r="AC19">
        <v>3</v>
      </c>
      <c r="AD19">
        <v>1</v>
      </c>
      <c r="AE19">
        <v>4</v>
      </c>
      <c r="AF19">
        <f t="shared" si="2"/>
        <v>19</v>
      </c>
      <c r="AG19" s="22">
        <f t="shared" si="3"/>
        <v>3.1467373302418019E-3</v>
      </c>
    </row>
    <row r="20" spans="3:33" x14ac:dyDescent="0.25">
      <c r="C20" s="56">
        <v>15</v>
      </c>
      <c r="D20" s="57">
        <v>8457.24</v>
      </c>
      <c r="E20" s="57">
        <v>5776.45</v>
      </c>
      <c r="F20" s="57">
        <v>615.69000000000005</v>
      </c>
      <c r="G20" s="57">
        <v>3414.05</v>
      </c>
      <c r="H20" s="57">
        <v>3434.5529999999999</v>
      </c>
      <c r="I20" s="57">
        <v>5863.3</v>
      </c>
      <c r="J20" s="57">
        <v>15593.929999999998</v>
      </c>
      <c r="K20" s="57">
        <v>1377.96</v>
      </c>
      <c r="L20" s="57">
        <v>587.51</v>
      </c>
      <c r="M20" s="57">
        <v>2292.09</v>
      </c>
      <c r="N20" s="57">
        <v>0</v>
      </c>
      <c r="O20" s="57">
        <v>3406.9500000000003</v>
      </c>
      <c r="P20" s="57">
        <f t="shared" si="0"/>
        <v>50819.722999999998</v>
      </c>
      <c r="Q20" s="22">
        <f t="shared" si="1"/>
        <v>6.3849925226194479E-4</v>
      </c>
      <c r="R20" s="22"/>
      <c r="S20" s="56">
        <v>15</v>
      </c>
      <c r="T20">
        <v>3</v>
      </c>
      <c r="U20">
        <v>1</v>
      </c>
      <c r="V20">
        <v>1</v>
      </c>
      <c r="W20">
        <v>4</v>
      </c>
      <c r="X20">
        <v>3</v>
      </c>
      <c r="Y20">
        <v>4</v>
      </c>
      <c r="Z20">
        <v>3</v>
      </c>
      <c r="AA20">
        <v>2</v>
      </c>
      <c r="AB20">
        <v>1</v>
      </c>
      <c r="AC20">
        <v>3</v>
      </c>
      <c r="AD20">
        <v>0</v>
      </c>
      <c r="AE20">
        <v>3</v>
      </c>
      <c r="AF20">
        <f t="shared" si="2"/>
        <v>28</v>
      </c>
      <c r="AG20" s="22">
        <f t="shared" si="3"/>
        <v>4.6372971182510768E-3</v>
      </c>
    </row>
    <row r="21" spans="3:33" x14ac:dyDescent="0.25">
      <c r="C21" s="56">
        <v>16</v>
      </c>
      <c r="D21" s="57">
        <v>1657.24</v>
      </c>
      <c r="E21" s="57">
        <v>12046.769999999999</v>
      </c>
      <c r="F21" s="57">
        <v>2759.55</v>
      </c>
      <c r="G21" s="57">
        <v>27077.79</v>
      </c>
      <c r="H21" s="57">
        <v>8205.73</v>
      </c>
      <c r="I21" s="57">
        <v>10332.800000000001</v>
      </c>
      <c r="J21" s="57">
        <v>6395.6500000000005</v>
      </c>
      <c r="K21" s="57">
        <v>2961.6210000000001</v>
      </c>
      <c r="L21" s="57">
        <v>2166.8500000000004</v>
      </c>
      <c r="M21" s="57">
        <v>1206.8</v>
      </c>
      <c r="N21" s="57">
        <v>2047.92</v>
      </c>
      <c r="O21" s="57">
        <v>5801.09</v>
      </c>
      <c r="P21" s="57">
        <f t="shared" si="0"/>
        <v>82659.811000000002</v>
      </c>
      <c r="Q21" s="22">
        <f t="shared" si="1"/>
        <v>1.0385382760865044E-3</v>
      </c>
      <c r="R21" s="22"/>
      <c r="S21" s="56">
        <v>16</v>
      </c>
      <c r="T21">
        <v>1</v>
      </c>
      <c r="U21">
        <v>4</v>
      </c>
      <c r="V21">
        <v>2</v>
      </c>
      <c r="W21">
        <v>2</v>
      </c>
      <c r="X21">
        <v>3</v>
      </c>
      <c r="Y21">
        <v>2</v>
      </c>
      <c r="Z21">
        <v>5</v>
      </c>
      <c r="AA21">
        <v>2</v>
      </c>
      <c r="AB21">
        <v>3</v>
      </c>
      <c r="AC21">
        <v>2</v>
      </c>
      <c r="AD21">
        <v>1</v>
      </c>
      <c r="AE21">
        <v>3</v>
      </c>
      <c r="AF21">
        <f t="shared" si="2"/>
        <v>30</v>
      </c>
      <c r="AG21" s="22">
        <f t="shared" si="3"/>
        <v>4.9685326266975822E-3</v>
      </c>
    </row>
    <row r="22" spans="3:33" x14ac:dyDescent="0.25">
      <c r="C22" s="56">
        <v>17</v>
      </c>
      <c r="D22" s="57">
        <v>16501.54</v>
      </c>
      <c r="E22" s="57">
        <v>4939.51</v>
      </c>
      <c r="F22" s="57">
        <v>10142.25</v>
      </c>
      <c r="G22" s="57">
        <v>2869.88</v>
      </c>
      <c r="H22" s="57">
        <v>7935.3899999999994</v>
      </c>
      <c r="I22" s="57">
        <v>1338.54</v>
      </c>
      <c r="J22" s="57">
        <v>26326.79</v>
      </c>
      <c r="K22" s="57">
        <v>3857.65</v>
      </c>
      <c r="L22" s="57">
        <v>15559.820000000002</v>
      </c>
      <c r="M22" s="57">
        <v>7641.6840000000002</v>
      </c>
      <c r="N22" s="57">
        <v>39530.939999999995</v>
      </c>
      <c r="O22" s="57">
        <v>8463.610999999999</v>
      </c>
      <c r="P22" s="57">
        <f t="shared" si="0"/>
        <v>145107.60499999998</v>
      </c>
      <c r="Q22" s="22">
        <f t="shared" si="1"/>
        <v>1.8231326701647239E-3</v>
      </c>
      <c r="R22" s="22"/>
      <c r="S22" s="56">
        <v>17</v>
      </c>
      <c r="T22">
        <v>2</v>
      </c>
      <c r="U22">
        <v>2</v>
      </c>
      <c r="V22">
        <v>3</v>
      </c>
      <c r="W22">
        <v>1</v>
      </c>
      <c r="X22">
        <v>4</v>
      </c>
      <c r="Y22">
        <v>2</v>
      </c>
      <c r="Z22">
        <v>4</v>
      </c>
      <c r="AA22">
        <v>2</v>
      </c>
      <c r="AB22">
        <v>5</v>
      </c>
      <c r="AC22">
        <v>4</v>
      </c>
      <c r="AD22">
        <v>5</v>
      </c>
      <c r="AE22">
        <v>6</v>
      </c>
      <c r="AF22">
        <f t="shared" si="2"/>
        <v>40</v>
      </c>
      <c r="AG22" s="22">
        <f t="shared" si="3"/>
        <v>6.6247101689301093E-3</v>
      </c>
    </row>
    <row r="23" spans="3:33" x14ac:dyDescent="0.25">
      <c r="C23" s="56">
        <v>18</v>
      </c>
      <c r="D23" s="57">
        <v>10597.22</v>
      </c>
      <c r="E23" s="57">
        <v>730.75</v>
      </c>
      <c r="F23" s="57">
        <v>43789.358</v>
      </c>
      <c r="G23" s="57">
        <v>139507.23299999998</v>
      </c>
      <c r="H23" s="57">
        <v>35826.06</v>
      </c>
      <c r="I23" s="57">
        <v>19449.579999999998</v>
      </c>
      <c r="J23" s="57">
        <v>8856.6790000000001</v>
      </c>
      <c r="K23" s="57">
        <v>714.05</v>
      </c>
      <c r="L23" s="57">
        <v>23311.210999999999</v>
      </c>
      <c r="M23" s="57">
        <v>5134.3330000000005</v>
      </c>
      <c r="N23" s="57">
        <v>5543.2699999999995</v>
      </c>
      <c r="O23" s="57">
        <v>15308.87</v>
      </c>
      <c r="P23" s="57">
        <f t="shared" si="0"/>
        <v>308768.61399999994</v>
      </c>
      <c r="Q23" s="22">
        <f t="shared" si="1"/>
        <v>3.8793704003651699E-3</v>
      </c>
      <c r="R23" s="22"/>
      <c r="S23" s="56">
        <v>18</v>
      </c>
      <c r="T23">
        <v>6</v>
      </c>
      <c r="U23">
        <v>1</v>
      </c>
      <c r="V23">
        <v>5</v>
      </c>
      <c r="W23">
        <v>7</v>
      </c>
      <c r="X23">
        <v>7</v>
      </c>
      <c r="Y23">
        <v>6</v>
      </c>
      <c r="Z23">
        <v>5</v>
      </c>
      <c r="AA23">
        <v>1</v>
      </c>
      <c r="AB23">
        <v>6</v>
      </c>
      <c r="AC23">
        <v>3</v>
      </c>
      <c r="AD23">
        <v>3</v>
      </c>
      <c r="AE23">
        <v>6</v>
      </c>
      <c r="AF23">
        <f t="shared" si="2"/>
        <v>56</v>
      </c>
      <c r="AG23" s="22">
        <f t="shared" si="3"/>
        <v>9.2745942365021535E-3</v>
      </c>
    </row>
    <row r="24" spans="3:33" x14ac:dyDescent="0.25">
      <c r="C24" s="56">
        <v>19</v>
      </c>
      <c r="D24" s="57">
        <v>4403.9679999999998</v>
      </c>
      <c r="E24" s="57">
        <v>12760.560000000001</v>
      </c>
      <c r="F24" s="57">
        <v>5332.35</v>
      </c>
      <c r="G24" s="57">
        <v>7474.9619999999995</v>
      </c>
      <c r="H24" s="57">
        <v>48164.831999999995</v>
      </c>
      <c r="I24" s="57">
        <v>1523.992</v>
      </c>
      <c r="J24" s="57">
        <v>13833.918999999998</v>
      </c>
      <c r="K24" s="57">
        <v>6443.04</v>
      </c>
      <c r="L24" s="57">
        <v>14518.52</v>
      </c>
      <c r="M24" s="57">
        <v>26365.652000000002</v>
      </c>
      <c r="N24" s="57">
        <v>5160.68</v>
      </c>
      <c r="O24" s="57">
        <v>11485.670000000002</v>
      </c>
      <c r="P24" s="57">
        <f>SUM(D24:O24)</f>
        <v>157468.14499999999</v>
      </c>
      <c r="Q24" s="22">
        <f t="shared" si="1"/>
        <v>1.9784305561361582E-3</v>
      </c>
      <c r="R24" s="22"/>
      <c r="S24" s="56">
        <v>19</v>
      </c>
      <c r="T24">
        <v>2</v>
      </c>
      <c r="U24">
        <v>3</v>
      </c>
      <c r="V24">
        <v>3</v>
      </c>
      <c r="W24">
        <v>3</v>
      </c>
      <c r="X24">
        <v>5</v>
      </c>
      <c r="Y24">
        <v>2</v>
      </c>
      <c r="Z24">
        <v>7</v>
      </c>
      <c r="AA24">
        <v>2</v>
      </c>
      <c r="AB24">
        <v>2</v>
      </c>
      <c r="AC24">
        <v>6</v>
      </c>
      <c r="AD24">
        <v>3</v>
      </c>
      <c r="AE24">
        <v>6</v>
      </c>
      <c r="AF24">
        <f t="shared" si="2"/>
        <v>44</v>
      </c>
      <c r="AG24" s="22">
        <f t="shared" si="3"/>
        <v>7.2871811858231201E-3</v>
      </c>
    </row>
    <row r="25" spans="3:33" x14ac:dyDescent="0.25">
      <c r="C25" s="56">
        <v>20</v>
      </c>
      <c r="D25" s="57">
        <v>20255.39</v>
      </c>
      <c r="E25" s="57">
        <v>23305.829999999998</v>
      </c>
      <c r="F25" s="57">
        <v>8940.6820000000007</v>
      </c>
      <c r="G25" s="57">
        <v>84187.668999999994</v>
      </c>
      <c r="H25" s="57">
        <v>11916.316999999999</v>
      </c>
      <c r="I25" s="57">
        <v>3490.09</v>
      </c>
      <c r="J25" s="57">
        <v>19039.885999999999</v>
      </c>
      <c r="K25" s="57">
        <v>83286.11</v>
      </c>
      <c r="L25" s="57">
        <v>28163.066999999995</v>
      </c>
      <c r="M25" s="57">
        <v>4002.779</v>
      </c>
      <c r="N25" s="57">
        <v>102889.14000000001</v>
      </c>
      <c r="O25" s="57">
        <v>19570.969999999998</v>
      </c>
      <c r="P25" s="57">
        <f t="shared" si="0"/>
        <v>409047.92999999993</v>
      </c>
      <c r="Q25" s="22">
        <f t="shared" si="1"/>
        <v>5.1392802248114641E-3</v>
      </c>
      <c r="R25" s="22"/>
      <c r="S25" s="56">
        <v>20</v>
      </c>
      <c r="T25">
        <v>4</v>
      </c>
      <c r="U25">
        <v>5</v>
      </c>
      <c r="V25">
        <v>4</v>
      </c>
      <c r="W25">
        <v>12</v>
      </c>
      <c r="X25">
        <v>6</v>
      </c>
      <c r="Y25">
        <v>2</v>
      </c>
      <c r="Z25">
        <v>8</v>
      </c>
      <c r="AA25">
        <v>2</v>
      </c>
      <c r="AB25">
        <v>7</v>
      </c>
      <c r="AC25">
        <v>2</v>
      </c>
      <c r="AD25">
        <v>7</v>
      </c>
      <c r="AE25">
        <v>9</v>
      </c>
      <c r="AF25">
        <f t="shared" si="2"/>
        <v>68</v>
      </c>
      <c r="AG25" s="22">
        <f t="shared" si="3"/>
        <v>1.1262007287181186E-2</v>
      </c>
    </row>
    <row r="26" spans="3:33" x14ac:dyDescent="0.25">
      <c r="C26" s="56">
        <v>21</v>
      </c>
      <c r="D26" s="57">
        <v>6757.49</v>
      </c>
      <c r="E26" s="57">
        <v>27686.439000000002</v>
      </c>
      <c r="F26" s="57">
        <v>2103.2799999999997</v>
      </c>
      <c r="G26" s="57">
        <v>22584.154000000002</v>
      </c>
      <c r="H26" s="57">
        <v>44363.010000000009</v>
      </c>
      <c r="I26" s="57">
        <v>53055.593999999997</v>
      </c>
      <c r="J26" s="57">
        <v>40298.649999999994</v>
      </c>
      <c r="K26" s="57">
        <v>52832.01999999999</v>
      </c>
      <c r="L26" s="57">
        <v>24361.86</v>
      </c>
      <c r="M26" s="57">
        <v>17530.04</v>
      </c>
      <c r="N26" s="57">
        <v>9465.2900000000009</v>
      </c>
      <c r="O26" s="57">
        <v>40790.774000000005</v>
      </c>
      <c r="P26" s="57">
        <f t="shared" si="0"/>
        <v>341828.60099999991</v>
      </c>
      <c r="Q26" s="22">
        <f t="shared" si="1"/>
        <v>4.2947362412866091E-3</v>
      </c>
      <c r="R26" s="22"/>
      <c r="S26" s="56">
        <v>21</v>
      </c>
      <c r="T26">
        <v>4</v>
      </c>
      <c r="U26">
        <v>6</v>
      </c>
      <c r="V26">
        <v>2</v>
      </c>
      <c r="W26">
        <v>5</v>
      </c>
      <c r="X26">
        <v>9</v>
      </c>
      <c r="Y26">
        <v>3</v>
      </c>
      <c r="Z26">
        <v>3</v>
      </c>
      <c r="AA26">
        <v>10</v>
      </c>
      <c r="AB26">
        <v>7</v>
      </c>
      <c r="AC26">
        <v>6</v>
      </c>
      <c r="AD26">
        <v>3</v>
      </c>
      <c r="AE26">
        <v>9</v>
      </c>
      <c r="AF26">
        <f t="shared" si="2"/>
        <v>67</v>
      </c>
      <c r="AG26" s="22">
        <f t="shared" si="3"/>
        <v>1.1096389532957933E-2</v>
      </c>
    </row>
    <row r="27" spans="3:33" x14ac:dyDescent="0.25">
      <c r="C27" s="56">
        <v>22</v>
      </c>
      <c r="D27" s="57">
        <v>20082.649999999998</v>
      </c>
      <c r="E27" s="57">
        <v>18565.008000000002</v>
      </c>
      <c r="F27" s="57">
        <v>32191.081999999999</v>
      </c>
      <c r="G27" s="57">
        <v>867.48</v>
      </c>
      <c r="H27" s="57">
        <v>36199.930000000008</v>
      </c>
      <c r="I27" s="57">
        <v>20730.538999999997</v>
      </c>
      <c r="J27" s="57">
        <v>14498.367999999999</v>
      </c>
      <c r="K27" s="57">
        <v>43512.264999999999</v>
      </c>
      <c r="L27" s="57">
        <v>21352.06</v>
      </c>
      <c r="M27" s="57">
        <v>34202.639999999999</v>
      </c>
      <c r="N27" s="57">
        <v>29054.68</v>
      </c>
      <c r="O27" s="57">
        <v>56512.380000000005</v>
      </c>
      <c r="P27" s="57">
        <f t="shared" si="0"/>
        <v>327769.08199999999</v>
      </c>
      <c r="Q27" s="22">
        <f t="shared" si="1"/>
        <v>4.1180923747180615E-3</v>
      </c>
      <c r="R27" s="22"/>
      <c r="S27" s="56">
        <v>22</v>
      </c>
      <c r="T27">
        <v>5</v>
      </c>
      <c r="U27">
        <v>6</v>
      </c>
      <c r="V27">
        <v>9</v>
      </c>
      <c r="W27">
        <v>1</v>
      </c>
      <c r="X27">
        <v>7</v>
      </c>
      <c r="Y27">
        <v>6</v>
      </c>
      <c r="Z27">
        <v>7</v>
      </c>
      <c r="AA27">
        <v>3</v>
      </c>
      <c r="AB27">
        <v>5</v>
      </c>
      <c r="AC27">
        <v>11</v>
      </c>
      <c r="AD27">
        <v>1</v>
      </c>
      <c r="AE27">
        <v>10</v>
      </c>
      <c r="AF27">
        <f t="shared" si="2"/>
        <v>71</v>
      </c>
      <c r="AG27" s="22">
        <f t="shared" si="3"/>
        <v>1.1758860549850944E-2</v>
      </c>
    </row>
    <row r="28" spans="3:33" x14ac:dyDescent="0.25">
      <c r="C28" s="56">
        <v>23</v>
      </c>
      <c r="D28" s="57">
        <v>19266.13</v>
      </c>
      <c r="E28" s="57">
        <v>41797.349000000002</v>
      </c>
      <c r="F28" s="57">
        <v>31190.377</v>
      </c>
      <c r="G28" s="57">
        <v>6266.5789999999997</v>
      </c>
      <c r="H28" s="57">
        <v>17272.59</v>
      </c>
      <c r="I28" s="57">
        <v>10937.78</v>
      </c>
      <c r="J28" s="57">
        <v>25272.157999999999</v>
      </c>
      <c r="K28" s="57">
        <v>25108.135999999999</v>
      </c>
      <c r="L28" s="57">
        <v>27084.23</v>
      </c>
      <c r="M28" s="57">
        <v>16803.906999999999</v>
      </c>
      <c r="N28" s="57">
        <v>7262.9789999999994</v>
      </c>
      <c r="O28" s="57">
        <v>78778.530000000013</v>
      </c>
      <c r="P28" s="57">
        <f t="shared" si="0"/>
        <v>307040.745</v>
      </c>
      <c r="Q28" s="22">
        <f t="shared" si="1"/>
        <v>3.8576614456645206E-3</v>
      </c>
      <c r="R28" s="22"/>
      <c r="S28" s="56">
        <v>23</v>
      </c>
      <c r="T28">
        <v>6</v>
      </c>
      <c r="U28">
        <v>7</v>
      </c>
      <c r="V28">
        <v>7</v>
      </c>
      <c r="W28">
        <v>4</v>
      </c>
      <c r="X28">
        <v>8</v>
      </c>
      <c r="Y28">
        <v>3</v>
      </c>
      <c r="Z28">
        <v>11</v>
      </c>
      <c r="AA28">
        <v>6</v>
      </c>
      <c r="AB28">
        <v>5</v>
      </c>
      <c r="AC28">
        <v>5</v>
      </c>
      <c r="AD28">
        <v>4</v>
      </c>
      <c r="AE28">
        <v>9</v>
      </c>
      <c r="AF28">
        <f t="shared" si="2"/>
        <v>75</v>
      </c>
      <c r="AG28" s="22">
        <f t="shared" si="3"/>
        <v>1.2421331566743955E-2</v>
      </c>
    </row>
    <row r="29" spans="3:33" x14ac:dyDescent="0.25">
      <c r="C29" s="56">
        <v>24</v>
      </c>
      <c r="D29" s="57">
        <v>30147.820000000007</v>
      </c>
      <c r="E29" s="57">
        <v>106221.95400000001</v>
      </c>
      <c r="F29" s="57">
        <v>82059.508000000002</v>
      </c>
      <c r="G29" s="57">
        <v>18255.659999999996</v>
      </c>
      <c r="H29" s="57">
        <v>51232.692999999999</v>
      </c>
      <c r="I29" s="57">
        <v>28879.396999999997</v>
      </c>
      <c r="J29" s="57">
        <v>64619.928000000007</v>
      </c>
      <c r="K29" s="57">
        <v>37007.549999999996</v>
      </c>
      <c r="L29" s="57">
        <v>95231.993000000002</v>
      </c>
      <c r="M29" s="57">
        <v>35150.959999999999</v>
      </c>
      <c r="N29" s="57">
        <v>49089.661</v>
      </c>
      <c r="O29" s="57">
        <v>152732.28800000003</v>
      </c>
      <c r="P29" s="57">
        <f t="shared" si="0"/>
        <v>750629.41200000001</v>
      </c>
      <c r="Q29" s="22">
        <f t="shared" si="1"/>
        <v>9.4309116617543026E-3</v>
      </c>
      <c r="R29" s="22"/>
      <c r="S29" s="56">
        <v>24</v>
      </c>
      <c r="T29">
        <v>6</v>
      </c>
      <c r="U29">
        <v>6</v>
      </c>
      <c r="V29">
        <v>8</v>
      </c>
      <c r="W29">
        <v>6</v>
      </c>
      <c r="X29">
        <v>6</v>
      </c>
      <c r="Y29">
        <v>7</v>
      </c>
      <c r="Z29">
        <v>11</v>
      </c>
      <c r="AA29">
        <v>2</v>
      </c>
      <c r="AB29">
        <v>10</v>
      </c>
      <c r="AC29">
        <v>8</v>
      </c>
      <c r="AD29">
        <v>8</v>
      </c>
      <c r="AE29">
        <v>12</v>
      </c>
      <c r="AF29">
        <f t="shared" si="2"/>
        <v>90</v>
      </c>
      <c r="AG29" s="22">
        <f t="shared" si="3"/>
        <v>1.4905597880092747E-2</v>
      </c>
    </row>
    <row r="30" spans="3:33" x14ac:dyDescent="0.25">
      <c r="C30" s="56">
        <v>25</v>
      </c>
      <c r="D30" s="57">
        <v>14010.568000000001</v>
      </c>
      <c r="E30" s="57">
        <v>11612.35</v>
      </c>
      <c r="F30" s="57">
        <v>29389.843000000004</v>
      </c>
      <c r="G30" s="57">
        <v>15165.337000000001</v>
      </c>
      <c r="H30" s="57">
        <v>63851.141000000003</v>
      </c>
      <c r="I30" s="57">
        <v>49407.280999999995</v>
      </c>
      <c r="J30" s="57">
        <v>57654.259000000005</v>
      </c>
      <c r="K30" s="57">
        <v>52377.573999999993</v>
      </c>
      <c r="L30" s="57">
        <v>51439.73</v>
      </c>
      <c r="M30" s="57">
        <v>70840.319000000003</v>
      </c>
      <c r="N30" s="57">
        <v>29767.29</v>
      </c>
      <c r="O30" s="57">
        <v>80627.142000000007</v>
      </c>
      <c r="P30" s="57">
        <f t="shared" si="0"/>
        <v>526142.83400000003</v>
      </c>
      <c r="Q30" s="22">
        <f t="shared" si="1"/>
        <v>6.6104611804354103E-3</v>
      </c>
      <c r="R30" s="22"/>
      <c r="S30" s="56">
        <v>25</v>
      </c>
      <c r="T30">
        <v>3</v>
      </c>
      <c r="U30">
        <v>3</v>
      </c>
      <c r="V30">
        <v>8</v>
      </c>
      <c r="W30">
        <v>5</v>
      </c>
      <c r="X30">
        <v>11</v>
      </c>
      <c r="Y30">
        <v>5</v>
      </c>
      <c r="Z30">
        <v>12</v>
      </c>
      <c r="AA30">
        <v>12</v>
      </c>
      <c r="AB30">
        <v>8</v>
      </c>
      <c r="AC30">
        <v>16</v>
      </c>
      <c r="AD30">
        <v>5</v>
      </c>
      <c r="AE30">
        <v>12</v>
      </c>
      <c r="AF30">
        <f t="shared" si="2"/>
        <v>100</v>
      </c>
      <c r="AG30" s="22">
        <f t="shared" si="3"/>
        <v>1.6561775422325273E-2</v>
      </c>
    </row>
    <row r="31" spans="3:33" x14ac:dyDescent="0.25">
      <c r="C31" s="56">
        <v>26</v>
      </c>
      <c r="D31" s="57">
        <v>32091.584999999999</v>
      </c>
      <c r="E31" s="57">
        <v>83777.021999999997</v>
      </c>
      <c r="F31" s="57">
        <v>66223.253000000012</v>
      </c>
      <c r="G31" s="57">
        <v>67522.648000000016</v>
      </c>
      <c r="H31" s="57">
        <v>131837.44700000001</v>
      </c>
      <c r="I31" s="57">
        <v>30155.715999999997</v>
      </c>
      <c r="J31" s="57">
        <v>53826.230999999992</v>
      </c>
      <c r="K31" s="57">
        <v>31976.968999999997</v>
      </c>
      <c r="L31" s="57">
        <v>45843.675000000003</v>
      </c>
      <c r="M31" s="57">
        <v>145404.71599999999</v>
      </c>
      <c r="N31" s="57">
        <v>100548.523</v>
      </c>
      <c r="O31" s="57">
        <v>97609.825999999986</v>
      </c>
      <c r="P31" s="57">
        <f t="shared" si="0"/>
        <v>886817.61100000003</v>
      </c>
      <c r="Q31" s="22">
        <f t="shared" si="1"/>
        <v>1.1141980870620335E-2</v>
      </c>
      <c r="R31" s="22"/>
      <c r="S31" s="56">
        <v>26</v>
      </c>
      <c r="T31">
        <v>3</v>
      </c>
      <c r="U31">
        <v>9</v>
      </c>
      <c r="V31">
        <v>10</v>
      </c>
      <c r="W31">
        <v>11</v>
      </c>
      <c r="X31">
        <v>19</v>
      </c>
      <c r="Y31">
        <v>4</v>
      </c>
      <c r="Z31">
        <v>11</v>
      </c>
      <c r="AA31">
        <v>5</v>
      </c>
      <c r="AB31">
        <v>8</v>
      </c>
      <c r="AC31">
        <v>17</v>
      </c>
      <c r="AD31">
        <v>10</v>
      </c>
      <c r="AE31">
        <v>14</v>
      </c>
      <c r="AF31">
        <f t="shared" si="2"/>
        <v>121</v>
      </c>
      <c r="AG31" s="22">
        <f t="shared" si="3"/>
        <v>2.0039748261013582E-2</v>
      </c>
    </row>
    <row r="32" spans="3:33" x14ac:dyDescent="0.25">
      <c r="C32" s="56">
        <v>27</v>
      </c>
      <c r="D32" s="57">
        <v>25212.63</v>
      </c>
      <c r="E32" s="57">
        <v>15079.509999999998</v>
      </c>
      <c r="F32" s="57">
        <v>68899.186000000002</v>
      </c>
      <c r="G32" s="57">
        <v>75000.234999999986</v>
      </c>
      <c r="H32" s="57">
        <v>73505.320000000007</v>
      </c>
      <c r="I32" s="57">
        <v>28550.249</v>
      </c>
      <c r="J32" s="57">
        <v>131368.815</v>
      </c>
      <c r="K32" s="57">
        <v>37642.863999999994</v>
      </c>
      <c r="L32" s="57">
        <v>20284.094000000001</v>
      </c>
      <c r="M32" s="57">
        <v>96684.999000000011</v>
      </c>
      <c r="N32" s="57">
        <v>146899.83000000002</v>
      </c>
      <c r="O32" s="57">
        <v>349058.04</v>
      </c>
      <c r="P32" s="57">
        <f t="shared" si="0"/>
        <v>1068185.7720000001</v>
      </c>
      <c r="Q32" s="22">
        <f t="shared" si="1"/>
        <v>1.3420691346524034E-2</v>
      </c>
      <c r="R32" s="22"/>
      <c r="S32" s="56">
        <v>27</v>
      </c>
      <c r="T32">
        <v>9</v>
      </c>
      <c r="U32">
        <v>6</v>
      </c>
      <c r="V32">
        <v>11</v>
      </c>
      <c r="W32">
        <v>12</v>
      </c>
      <c r="X32">
        <v>10</v>
      </c>
      <c r="Y32">
        <v>7</v>
      </c>
      <c r="Z32">
        <v>20</v>
      </c>
      <c r="AA32">
        <v>10</v>
      </c>
      <c r="AB32">
        <v>7</v>
      </c>
      <c r="AC32">
        <v>14</v>
      </c>
      <c r="AD32">
        <v>6</v>
      </c>
      <c r="AE32">
        <v>18</v>
      </c>
      <c r="AF32">
        <f t="shared" si="2"/>
        <v>130</v>
      </c>
      <c r="AG32" s="22">
        <f t="shared" si="3"/>
        <v>2.1530308049022857E-2</v>
      </c>
    </row>
    <row r="33" spans="3:33" x14ac:dyDescent="0.25">
      <c r="C33" s="56">
        <v>28</v>
      </c>
      <c r="D33" s="57">
        <v>54470.950000000004</v>
      </c>
      <c r="E33" s="57">
        <v>37444.133000000002</v>
      </c>
      <c r="F33" s="57">
        <v>41389.925999999999</v>
      </c>
      <c r="G33" s="57">
        <v>102102.34299999999</v>
      </c>
      <c r="H33" s="57">
        <v>98180.785000000003</v>
      </c>
      <c r="I33" s="57">
        <v>10197.699999999999</v>
      </c>
      <c r="J33" s="57">
        <v>125937.36300000001</v>
      </c>
      <c r="K33" s="57">
        <v>54666.35</v>
      </c>
      <c r="L33" s="57">
        <v>34530.909999999996</v>
      </c>
      <c r="M33" s="57">
        <v>67825.512000000002</v>
      </c>
      <c r="N33" s="57">
        <v>56140.007000000005</v>
      </c>
      <c r="O33" s="57">
        <v>130016.57999999999</v>
      </c>
      <c r="P33" s="57">
        <f t="shared" si="0"/>
        <v>812902.55900000001</v>
      </c>
      <c r="Q33" s="22">
        <f t="shared" si="1"/>
        <v>1.0213311790056816E-2</v>
      </c>
      <c r="R33" s="22"/>
      <c r="S33" s="56">
        <v>28</v>
      </c>
      <c r="T33">
        <v>9</v>
      </c>
      <c r="U33">
        <v>5</v>
      </c>
      <c r="V33">
        <v>8</v>
      </c>
      <c r="W33">
        <v>12</v>
      </c>
      <c r="X33">
        <v>16</v>
      </c>
      <c r="Y33">
        <v>4</v>
      </c>
      <c r="Z33">
        <v>13</v>
      </c>
      <c r="AA33">
        <v>7</v>
      </c>
      <c r="AB33">
        <v>6</v>
      </c>
      <c r="AC33">
        <v>10</v>
      </c>
      <c r="AD33">
        <v>5</v>
      </c>
      <c r="AE33">
        <v>17</v>
      </c>
      <c r="AF33">
        <f t="shared" si="2"/>
        <v>112</v>
      </c>
      <c r="AG33" s="22">
        <f t="shared" si="3"/>
        <v>1.8549188473004307E-2</v>
      </c>
    </row>
    <row r="34" spans="3:33" x14ac:dyDescent="0.25">
      <c r="C34" s="56">
        <v>29</v>
      </c>
      <c r="D34" s="57">
        <v>52131.65</v>
      </c>
      <c r="E34" s="57">
        <v>25979.805</v>
      </c>
      <c r="F34" s="57">
        <v>164420.34399999998</v>
      </c>
      <c r="G34" s="57">
        <v>28882.683999999997</v>
      </c>
      <c r="H34" s="57">
        <v>41748.21</v>
      </c>
      <c r="I34" s="57">
        <v>33843.069000000003</v>
      </c>
      <c r="J34" s="57">
        <v>56854.460000000006</v>
      </c>
      <c r="K34" s="57">
        <v>54977.807000000008</v>
      </c>
      <c r="L34" s="57">
        <v>37212.76</v>
      </c>
      <c r="M34" s="57">
        <v>40162.779999999992</v>
      </c>
      <c r="N34" s="57">
        <v>90381.15</v>
      </c>
      <c r="O34" s="57">
        <v>100844.345</v>
      </c>
      <c r="P34" s="57">
        <f t="shared" si="0"/>
        <v>727439.06400000013</v>
      </c>
      <c r="Q34" s="22">
        <f t="shared" si="1"/>
        <v>9.1395480142646406E-3</v>
      </c>
      <c r="R34" s="22"/>
      <c r="S34" s="56">
        <v>29</v>
      </c>
      <c r="T34">
        <v>9</v>
      </c>
      <c r="U34">
        <v>5</v>
      </c>
      <c r="V34">
        <v>9</v>
      </c>
      <c r="W34">
        <v>7</v>
      </c>
      <c r="X34">
        <v>10</v>
      </c>
      <c r="Y34">
        <v>3</v>
      </c>
      <c r="Z34">
        <v>12</v>
      </c>
      <c r="AA34">
        <v>13</v>
      </c>
      <c r="AB34">
        <v>9</v>
      </c>
      <c r="AC34">
        <v>6</v>
      </c>
      <c r="AD34">
        <v>6</v>
      </c>
      <c r="AE34">
        <v>11</v>
      </c>
      <c r="AF34">
        <f t="shared" si="2"/>
        <v>100</v>
      </c>
      <c r="AG34" s="22">
        <f t="shared" si="3"/>
        <v>1.6561775422325273E-2</v>
      </c>
    </row>
    <row r="35" spans="3:33" x14ac:dyDescent="0.25">
      <c r="C35" s="56">
        <v>30</v>
      </c>
      <c r="D35" s="57">
        <v>16634.855</v>
      </c>
      <c r="E35" s="57">
        <v>87347.54</v>
      </c>
      <c r="F35" s="57">
        <v>100884.77500000001</v>
      </c>
      <c r="G35" s="57">
        <v>98772.510000000009</v>
      </c>
      <c r="H35" s="57">
        <v>104939.768</v>
      </c>
      <c r="I35" s="57">
        <v>76515.179000000004</v>
      </c>
      <c r="J35" s="57">
        <v>53987.010999999999</v>
      </c>
      <c r="K35" s="57">
        <v>104973.68500000001</v>
      </c>
      <c r="L35" s="57">
        <v>53439.457999999999</v>
      </c>
      <c r="M35" s="57">
        <v>137667.17599999998</v>
      </c>
      <c r="N35" s="57">
        <v>122658.52000000002</v>
      </c>
      <c r="O35" s="57">
        <v>307420.15899999993</v>
      </c>
      <c r="P35" s="57">
        <f t="shared" si="0"/>
        <v>1265240.6359999999</v>
      </c>
      <c r="Q35" s="22">
        <f t="shared" si="1"/>
        <v>1.5896489636856689E-2</v>
      </c>
      <c r="R35" s="22"/>
      <c r="S35" s="56">
        <v>30</v>
      </c>
      <c r="T35">
        <v>3</v>
      </c>
      <c r="U35">
        <v>4</v>
      </c>
      <c r="V35">
        <v>11</v>
      </c>
      <c r="W35">
        <v>13</v>
      </c>
      <c r="X35">
        <v>12</v>
      </c>
      <c r="Y35">
        <v>12</v>
      </c>
      <c r="Z35">
        <v>10</v>
      </c>
      <c r="AA35">
        <v>14</v>
      </c>
      <c r="AB35">
        <v>9</v>
      </c>
      <c r="AC35">
        <v>15</v>
      </c>
      <c r="AD35">
        <v>8</v>
      </c>
      <c r="AE35">
        <v>14</v>
      </c>
      <c r="AF35">
        <f t="shared" si="2"/>
        <v>125</v>
      </c>
      <c r="AG35" s="22">
        <f t="shared" si="3"/>
        <v>2.0702219277906591E-2</v>
      </c>
    </row>
    <row r="36" spans="3:33" x14ac:dyDescent="0.25">
      <c r="C36" s="56">
        <v>31</v>
      </c>
      <c r="D36" s="57">
        <v>60314.666999999987</v>
      </c>
      <c r="E36" s="57">
        <v>98701.159999999989</v>
      </c>
      <c r="F36" s="57">
        <v>77559.08</v>
      </c>
      <c r="G36" s="57">
        <v>96945.891999999993</v>
      </c>
      <c r="H36" s="57">
        <v>188860.356</v>
      </c>
      <c r="I36" s="57">
        <v>66568.06700000001</v>
      </c>
      <c r="J36" s="57">
        <v>140187.03099999999</v>
      </c>
      <c r="K36" s="57">
        <v>74535.87</v>
      </c>
      <c r="L36" s="57">
        <v>40547.281000000003</v>
      </c>
      <c r="M36" s="57">
        <v>92310.27</v>
      </c>
      <c r="N36" s="57">
        <v>137843.07</v>
      </c>
      <c r="O36" s="57">
        <v>208833.25599999996</v>
      </c>
      <c r="P36" s="57">
        <f t="shared" si="0"/>
        <v>1283206</v>
      </c>
      <c r="Q36" s="22">
        <f t="shared" si="1"/>
        <v>1.6122206559410827E-2</v>
      </c>
      <c r="R36" s="22"/>
      <c r="S36" s="56">
        <v>31</v>
      </c>
      <c r="T36">
        <v>10</v>
      </c>
      <c r="U36">
        <v>9</v>
      </c>
      <c r="V36">
        <v>8</v>
      </c>
      <c r="W36">
        <v>13</v>
      </c>
      <c r="X36">
        <v>9</v>
      </c>
      <c r="Y36">
        <v>7</v>
      </c>
      <c r="Z36">
        <v>15</v>
      </c>
      <c r="AA36">
        <v>11</v>
      </c>
      <c r="AB36">
        <v>10</v>
      </c>
      <c r="AC36">
        <v>15</v>
      </c>
      <c r="AD36">
        <v>7</v>
      </c>
      <c r="AE36">
        <v>14</v>
      </c>
      <c r="AF36">
        <f t="shared" si="2"/>
        <v>128</v>
      </c>
      <c r="AG36" s="22">
        <f t="shared" si="3"/>
        <v>2.119907254057635E-2</v>
      </c>
    </row>
    <row r="37" spans="3:33" x14ac:dyDescent="0.25">
      <c r="C37" s="56">
        <v>32</v>
      </c>
      <c r="D37" s="57">
        <v>50454.743999999999</v>
      </c>
      <c r="E37" s="57">
        <v>37579.768000000004</v>
      </c>
      <c r="F37" s="57">
        <v>226808.41100000002</v>
      </c>
      <c r="G37" s="57">
        <v>230417.671</v>
      </c>
      <c r="H37" s="57">
        <v>129855.231</v>
      </c>
      <c r="I37" s="57">
        <v>89565.006000000008</v>
      </c>
      <c r="J37" s="57">
        <v>63492.601999999984</v>
      </c>
      <c r="K37" s="57">
        <v>199591.59299999996</v>
      </c>
      <c r="L37" s="57">
        <v>83714.19</v>
      </c>
      <c r="M37" s="57">
        <v>101736.061</v>
      </c>
      <c r="N37" s="57">
        <v>197743.49100000004</v>
      </c>
      <c r="O37" s="57">
        <v>195739.25899999999</v>
      </c>
      <c r="P37" s="57">
        <f t="shared" si="0"/>
        <v>1606698.0270000002</v>
      </c>
      <c r="Q37" s="22">
        <f t="shared" si="1"/>
        <v>2.0186561993859004E-2</v>
      </c>
      <c r="R37" s="22"/>
      <c r="S37" s="56">
        <v>32</v>
      </c>
      <c r="T37">
        <v>8</v>
      </c>
      <c r="U37">
        <v>5</v>
      </c>
      <c r="V37">
        <v>22</v>
      </c>
      <c r="W37">
        <v>21</v>
      </c>
      <c r="X37">
        <v>16</v>
      </c>
      <c r="Y37">
        <v>5</v>
      </c>
      <c r="Z37">
        <v>11</v>
      </c>
      <c r="AA37">
        <v>13</v>
      </c>
      <c r="AB37">
        <v>12</v>
      </c>
      <c r="AC37">
        <v>17</v>
      </c>
      <c r="AD37">
        <v>16</v>
      </c>
      <c r="AE37">
        <v>18</v>
      </c>
      <c r="AF37">
        <f t="shared" si="2"/>
        <v>164</v>
      </c>
      <c r="AG37" s="22">
        <f t="shared" si="3"/>
        <v>2.716131169261345E-2</v>
      </c>
    </row>
    <row r="38" spans="3:33" x14ac:dyDescent="0.25">
      <c r="C38" s="56">
        <v>33</v>
      </c>
      <c r="D38" s="57">
        <v>18683.71</v>
      </c>
      <c r="E38" s="57">
        <v>126996.295</v>
      </c>
      <c r="F38" s="57">
        <v>75418.926000000007</v>
      </c>
      <c r="G38" s="57">
        <v>116773.87300000002</v>
      </c>
      <c r="H38" s="57">
        <v>155472.55900000001</v>
      </c>
      <c r="I38" s="57">
        <v>75873.649999999994</v>
      </c>
      <c r="J38" s="57">
        <v>262330.40499999991</v>
      </c>
      <c r="K38" s="57">
        <v>148775.94199999998</v>
      </c>
      <c r="L38" s="57">
        <v>112767.981</v>
      </c>
      <c r="M38" s="57">
        <v>189721.87</v>
      </c>
      <c r="N38" s="57">
        <v>93035.381999999998</v>
      </c>
      <c r="O38" s="57">
        <v>173852.21899999998</v>
      </c>
      <c r="P38" s="57">
        <f t="shared" si="0"/>
        <v>1549702.8119999997</v>
      </c>
      <c r="Q38" s="22">
        <f t="shared" si="1"/>
        <v>1.9470473829427074E-2</v>
      </c>
      <c r="R38" s="22"/>
      <c r="S38" s="56">
        <v>33</v>
      </c>
      <c r="T38">
        <v>4</v>
      </c>
      <c r="U38">
        <v>11</v>
      </c>
      <c r="V38">
        <v>12</v>
      </c>
      <c r="W38">
        <v>14</v>
      </c>
      <c r="X38">
        <v>12</v>
      </c>
      <c r="Y38">
        <v>6</v>
      </c>
      <c r="Z38">
        <v>21</v>
      </c>
      <c r="AA38">
        <v>14</v>
      </c>
      <c r="AB38">
        <v>14</v>
      </c>
      <c r="AC38">
        <v>14</v>
      </c>
      <c r="AD38">
        <v>14</v>
      </c>
      <c r="AE38">
        <v>9</v>
      </c>
      <c r="AF38">
        <f t="shared" si="2"/>
        <v>145</v>
      </c>
      <c r="AG38" s="22">
        <f t="shared" si="3"/>
        <v>2.4014574362371647E-2</v>
      </c>
    </row>
    <row r="39" spans="3:33" x14ac:dyDescent="0.25">
      <c r="C39" s="56">
        <v>34</v>
      </c>
      <c r="D39" s="57">
        <v>69473.97</v>
      </c>
      <c r="E39" s="57">
        <v>87741.133000000016</v>
      </c>
      <c r="F39" s="57">
        <v>96329.442999999999</v>
      </c>
      <c r="G39" s="57">
        <v>194957.78999999998</v>
      </c>
      <c r="H39" s="57">
        <v>149598.30799999999</v>
      </c>
      <c r="I39" s="57">
        <v>95390.268000000011</v>
      </c>
      <c r="J39" s="57">
        <v>146748.24300000002</v>
      </c>
      <c r="K39" s="57">
        <v>197713.25199999998</v>
      </c>
      <c r="L39" s="57">
        <v>195114.39</v>
      </c>
      <c r="M39" s="57">
        <v>256943.01400000002</v>
      </c>
      <c r="N39" s="57">
        <v>59783.849999999991</v>
      </c>
      <c r="O39" s="57">
        <v>278132.45299999998</v>
      </c>
      <c r="P39" s="57">
        <f t="shared" si="0"/>
        <v>1827926.1140000001</v>
      </c>
      <c r="Q39" s="22">
        <f t="shared" si="1"/>
        <v>2.2966072778064582E-2</v>
      </c>
      <c r="R39" s="22"/>
      <c r="S39" s="56">
        <v>34</v>
      </c>
      <c r="T39">
        <v>10</v>
      </c>
      <c r="U39">
        <v>12</v>
      </c>
      <c r="V39">
        <v>10</v>
      </c>
      <c r="W39">
        <v>13</v>
      </c>
      <c r="X39">
        <v>14</v>
      </c>
      <c r="Y39">
        <v>10</v>
      </c>
      <c r="Z39">
        <v>18</v>
      </c>
      <c r="AA39">
        <v>15</v>
      </c>
      <c r="AB39">
        <v>15</v>
      </c>
      <c r="AC39">
        <v>21</v>
      </c>
      <c r="AD39">
        <v>8</v>
      </c>
      <c r="AE39">
        <v>27</v>
      </c>
      <c r="AF39">
        <f t="shared" si="2"/>
        <v>173</v>
      </c>
      <c r="AG39" s="22">
        <f t="shared" si="3"/>
        <v>2.8651871480622721E-2</v>
      </c>
    </row>
    <row r="40" spans="3:33" x14ac:dyDescent="0.25">
      <c r="C40" s="56">
        <v>35</v>
      </c>
      <c r="D40" s="57">
        <v>37203.434000000001</v>
      </c>
      <c r="E40" s="57">
        <v>27699.398999999998</v>
      </c>
      <c r="F40" s="57">
        <v>35107.670000000006</v>
      </c>
      <c r="G40" s="57">
        <v>198618.10500000001</v>
      </c>
      <c r="H40" s="57">
        <v>203233.37499999997</v>
      </c>
      <c r="I40" s="57">
        <v>82744.633999999991</v>
      </c>
      <c r="J40" s="57">
        <v>290810.163</v>
      </c>
      <c r="K40" s="57">
        <v>168763.05300000001</v>
      </c>
      <c r="L40" s="57">
        <v>262904.57699999999</v>
      </c>
      <c r="M40" s="57">
        <v>269992.152</v>
      </c>
      <c r="N40" s="57">
        <v>157190.84599999996</v>
      </c>
      <c r="O40" s="57">
        <v>234902.11900000001</v>
      </c>
      <c r="P40" s="57">
        <f t="shared" si="0"/>
        <v>1969169.527</v>
      </c>
      <c r="Q40" s="22">
        <f t="shared" si="1"/>
        <v>2.4740655720742664E-2</v>
      </c>
      <c r="R40" s="22"/>
      <c r="S40" s="56">
        <v>35</v>
      </c>
      <c r="T40">
        <v>6</v>
      </c>
      <c r="U40">
        <v>6</v>
      </c>
      <c r="V40">
        <v>6</v>
      </c>
      <c r="W40">
        <v>11</v>
      </c>
      <c r="X40">
        <v>13</v>
      </c>
      <c r="Y40">
        <v>9</v>
      </c>
      <c r="Z40">
        <v>17</v>
      </c>
      <c r="AA40">
        <v>15</v>
      </c>
      <c r="AB40">
        <v>15</v>
      </c>
      <c r="AC40">
        <v>20</v>
      </c>
      <c r="AD40">
        <v>15</v>
      </c>
      <c r="AE40">
        <v>17</v>
      </c>
      <c r="AF40">
        <f t="shared" si="2"/>
        <v>150</v>
      </c>
      <c r="AG40" s="22">
        <f t="shared" si="3"/>
        <v>2.4842663133487909E-2</v>
      </c>
    </row>
    <row r="41" spans="3:33" x14ac:dyDescent="0.25">
      <c r="C41" s="56">
        <v>36</v>
      </c>
      <c r="D41" s="57">
        <v>109856.726</v>
      </c>
      <c r="E41" s="57">
        <v>423917.946</v>
      </c>
      <c r="F41" s="57">
        <v>596743.99500000011</v>
      </c>
      <c r="G41" s="57">
        <v>356497.46299999993</v>
      </c>
      <c r="H41" s="57">
        <v>575391.53599999996</v>
      </c>
      <c r="I41" s="57">
        <v>673293.60600000003</v>
      </c>
      <c r="J41" s="57">
        <v>760436.57399999991</v>
      </c>
      <c r="K41" s="57">
        <v>565708.04299999995</v>
      </c>
      <c r="L41" s="57">
        <v>595402.16399999999</v>
      </c>
      <c r="M41" s="57">
        <v>244546.91000000003</v>
      </c>
      <c r="N41" s="57">
        <v>268782.63</v>
      </c>
      <c r="O41" s="57">
        <v>826027.39300000027</v>
      </c>
      <c r="P41" s="57">
        <f t="shared" si="0"/>
        <v>5996604.9860000005</v>
      </c>
      <c r="Q41" s="22">
        <f t="shared" si="1"/>
        <v>7.5341374837309724E-2</v>
      </c>
      <c r="R41" s="22"/>
      <c r="S41" s="56">
        <v>36</v>
      </c>
      <c r="T41">
        <v>15</v>
      </c>
      <c r="U41">
        <v>42</v>
      </c>
      <c r="V41">
        <v>54</v>
      </c>
      <c r="W41">
        <v>51</v>
      </c>
      <c r="X41">
        <v>62</v>
      </c>
      <c r="Y41">
        <v>48</v>
      </c>
      <c r="Z41">
        <v>83</v>
      </c>
      <c r="AA41">
        <v>36</v>
      </c>
      <c r="AB41">
        <v>60</v>
      </c>
      <c r="AC41">
        <v>34</v>
      </c>
      <c r="AD41">
        <v>20</v>
      </c>
      <c r="AE41">
        <v>45</v>
      </c>
      <c r="AF41">
        <f t="shared" si="2"/>
        <v>550</v>
      </c>
      <c r="AG41" s="22">
        <f t="shared" si="3"/>
        <v>9.1089764822789007E-2</v>
      </c>
    </row>
    <row r="42" spans="3:33" x14ac:dyDescent="0.25">
      <c r="C42" s="56">
        <v>37</v>
      </c>
      <c r="D42" s="57">
        <v>49655.864999999998</v>
      </c>
      <c r="E42" s="57">
        <v>88917.410000000018</v>
      </c>
      <c r="F42" s="57">
        <v>143678.94200000001</v>
      </c>
      <c r="G42" s="57">
        <v>34178.854000000007</v>
      </c>
      <c r="H42" s="57">
        <v>178165.00300000003</v>
      </c>
      <c r="I42" s="57">
        <v>48605.147999999994</v>
      </c>
      <c r="J42" s="57">
        <v>160751.61600000001</v>
      </c>
      <c r="K42" s="57">
        <v>166596.22400000002</v>
      </c>
      <c r="L42" s="57">
        <v>103677.78</v>
      </c>
      <c r="M42" s="57">
        <v>182060.86899999998</v>
      </c>
      <c r="N42" s="57">
        <v>64279.959999999992</v>
      </c>
      <c r="O42" s="57">
        <v>148052.829</v>
      </c>
      <c r="P42" s="57">
        <f t="shared" si="0"/>
        <v>1368620.5</v>
      </c>
      <c r="Q42" s="22">
        <f t="shared" si="1"/>
        <v>1.7195354761779576E-2</v>
      </c>
      <c r="R42" s="22"/>
      <c r="S42" s="56">
        <v>37</v>
      </c>
      <c r="T42">
        <v>3</v>
      </c>
      <c r="U42">
        <v>11</v>
      </c>
      <c r="V42">
        <v>11</v>
      </c>
      <c r="W42">
        <v>5</v>
      </c>
      <c r="X42">
        <v>14</v>
      </c>
      <c r="Y42">
        <v>8</v>
      </c>
      <c r="Z42">
        <v>14</v>
      </c>
      <c r="AA42">
        <v>13</v>
      </c>
      <c r="AB42">
        <v>9</v>
      </c>
      <c r="AC42">
        <v>13</v>
      </c>
      <c r="AD42">
        <v>6</v>
      </c>
      <c r="AE42">
        <v>17</v>
      </c>
      <c r="AF42">
        <f t="shared" si="2"/>
        <v>124</v>
      </c>
      <c r="AG42" s="22">
        <f t="shared" si="3"/>
        <v>2.0536601523683338E-2</v>
      </c>
    </row>
    <row r="43" spans="3:33" x14ac:dyDescent="0.25">
      <c r="C43" s="56">
        <v>38</v>
      </c>
      <c r="D43" s="57">
        <v>110407.14099999999</v>
      </c>
      <c r="E43" s="57">
        <v>122294.787</v>
      </c>
      <c r="F43" s="57">
        <v>159759.56900000002</v>
      </c>
      <c r="G43" s="57">
        <v>115249.28199999999</v>
      </c>
      <c r="H43" s="57">
        <v>240915.47500000001</v>
      </c>
      <c r="I43" s="57">
        <v>48610.623</v>
      </c>
      <c r="J43" s="57">
        <v>81061.269</v>
      </c>
      <c r="K43" s="57">
        <v>295479.61100000003</v>
      </c>
      <c r="L43" s="57">
        <v>181176.96500000003</v>
      </c>
      <c r="M43" s="57">
        <v>256415.09999999995</v>
      </c>
      <c r="N43" s="57">
        <v>44262.326999999997</v>
      </c>
      <c r="O43" s="57">
        <v>474836.54599999991</v>
      </c>
      <c r="P43" s="57">
        <f t="shared" si="0"/>
        <v>2130468.6949999998</v>
      </c>
      <c r="Q43" s="22">
        <f t="shared" si="1"/>
        <v>2.6767219268884666E-2</v>
      </c>
      <c r="R43" s="22"/>
      <c r="S43" s="56">
        <v>38</v>
      </c>
      <c r="T43">
        <v>9</v>
      </c>
      <c r="U43">
        <v>8</v>
      </c>
      <c r="V43">
        <v>14</v>
      </c>
      <c r="W43">
        <v>6</v>
      </c>
      <c r="X43">
        <v>19</v>
      </c>
      <c r="Y43">
        <v>9</v>
      </c>
      <c r="Z43">
        <v>7</v>
      </c>
      <c r="AA43">
        <v>12</v>
      </c>
      <c r="AB43">
        <v>12</v>
      </c>
      <c r="AC43">
        <v>23</v>
      </c>
      <c r="AD43">
        <v>7</v>
      </c>
      <c r="AE43">
        <v>26</v>
      </c>
      <c r="AF43">
        <f t="shared" si="2"/>
        <v>152</v>
      </c>
      <c r="AG43" s="22">
        <f t="shared" si="3"/>
        <v>2.5173898641934415E-2</v>
      </c>
    </row>
    <row r="44" spans="3:33" x14ac:dyDescent="0.25">
      <c r="C44" s="56">
        <v>39</v>
      </c>
      <c r="D44" s="57">
        <v>81687.760000000009</v>
      </c>
      <c r="E44" s="57">
        <v>127321.60500000001</v>
      </c>
      <c r="F44" s="57">
        <v>197426.06499999997</v>
      </c>
      <c r="G44" s="57">
        <v>72778.274999999994</v>
      </c>
      <c r="H44" s="57">
        <v>154712.25000000003</v>
      </c>
      <c r="I44" s="57">
        <v>128376.36699999998</v>
      </c>
      <c r="J44" s="57">
        <v>53896.97099999999</v>
      </c>
      <c r="K44" s="57">
        <v>233302.33400000003</v>
      </c>
      <c r="L44" s="57">
        <v>90653.586999999985</v>
      </c>
      <c r="M44" s="57">
        <v>281982.99800000002</v>
      </c>
      <c r="N44" s="57">
        <v>70324.620999999999</v>
      </c>
      <c r="O44" s="57">
        <v>279918.50900000008</v>
      </c>
      <c r="P44" s="57">
        <f t="shared" si="0"/>
        <v>1772381.3419999999</v>
      </c>
      <c r="Q44" s="22">
        <f t="shared" si="1"/>
        <v>2.226820798669096E-2</v>
      </c>
      <c r="R44" s="22"/>
      <c r="S44" s="56">
        <v>39</v>
      </c>
      <c r="T44">
        <v>6</v>
      </c>
      <c r="U44">
        <v>11</v>
      </c>
      <c r="V44">
        <v>12</v>
      </c>
      <c r="W44">
        <v>7</v>
      </c>
      <c r="X44">
        <v>8</v>
      </c>
      <c r="Y44">
        <v>13</v>
      </c>
      <c r="Z44">
        <v>5</v>
      </c>
      <c r="AA44">
        <v>14</v>
      </c>
      <c r="AB44">
        <v>12</v>
      </c>
      <c r="AC44">
        <v>17</v>
      </c>
      <c r="AD44">
        <v>10</v>
      </c>
      <c r="AE44">
        <v>20</v>
      </c>
      <c r="AF44">
        <f t="shared" si="2"/>
        <v>135</v>
      </c>
      <c r="AG44" s="22">
        <f>AF44/$AF$54</f>
        <v>2.2358396820139119E-2</v>
      </c>
    </row>
    <row r="45" spans="3:33" x14ac:dyDescent="0.25">
      <c r="C45" s="56">
        <v>40</v>
      </c>
      <c r="D45" s="57">
        <v>41185.758000000002</v>
      </c>
      <c r="E45" s="57">
        <v>99822.872999999992</v>
      </c>
      <c r="F45" s="57">
        <v>98663.364000000001</v>
      </c>
      <c r="G45" s="57">
        <v>111031.40499999998</v>
      </c>
      <c r="H45" s="57">
        <v>196649.92300000001</v>
      </c>
      <c r="I45" s="57">
        <v>85927.337</v>
      </c>
      <c r="J45" s="57">
        <v>97209.825000000012</v>
      </c>
      <c r="K45" s="57">
        <v>215175.21100000001</v>
      </c>
      <c r="L45" s="57">
        <v>329016.71299999999</v>
      </c>
      <c r="M45" s="57">
        <v>124228.177</v>
      </c>
      <c r="N45" s="57">
        <v>251715.984</v>
      </c>
      <c r="O45" s="57">
        <v>250969.399</v>
      </c>
      <c r="P45" s="57">
        <f t="shared" si="0"/>
        <v>1901595.9689999998</v>
      </c>
      <c r="Q45" s="22">
        <f t="shared" si="1"/>
        <v>2.3891661202301878E-2</v>
      </c>
      <c r="R45" s="22"/>
      <c r="S45" s="56">
        <v>40</v>
      </c>
      <c r="T45">
        <v>7</v>
      </c>
      <c r="U45">
        <v>5</v>
      </c>
      <c r="V45">
        <v>11</v>
      </c>
      <c r="W45">
        <v>8</v>
      </c>
      <c r="X45">
        <v>8</v>
      </c>
      <c r="Y45">
        <v>8</v>
      </c>
      <c r="Z45">
        <v>5</v>
      </c>
      <c r="AA45">
        <v>10</v>
      </c>
      <c r="AB45">
        <v>12</v>
      </c>
      <c r="AC45">
        <v>12</v>
      </c>
      <c r="AD45">
        <v>13</v>
      </c>
      <c r="AE45">
        <v>20</v>
      </c>
      <c r="AF45">
        <f t="shared" si="2"/>
        <v>119</v>
      </c>
      <c r="AG45" s="22">
        <f t="shared" si="3"/>
        <v>1.9708512752567076E-2</v>
      </c>
    </row>
    <row r="46" spans="3:33" x14ac:dyDescent="0.25">
      <c r="C46" s="56">
        <v>41</v>
      </c>
      <c r="D46" s="57">
        <v>51005.947999999997</v>
      </c>
      <c r="E46" s="57">
        <v>88882.671999999991</v>
      </c>
      <c r="F46" s="57">
        <v>143025.166</v>
      </c>
      <c r="G46" s="57">
        <v>120094.93599999999</v>
      </c>
      <c r="H46" s="57">
        <v>203723.52299999996</v>
      </c>
      <c r="I46" s="57">
        <v>145766.97899999999</v>
      </c>
      <c r="J46" s="57">
        <v>246802.766</v>
      </c>
      <c r="K46" s="57">
        <v>137434.853</v>
      </c>
      <c r="L46" s="57">
        <v>124982.54599999999</v>
      </c>
      <c r="M46" s="57">
        <v>147967.266</v>
      </c>
      <c r="N46" s="57">
        <v>135844.01699999999</v>
      </c>
      <c r="O46" s="57">
        <v>198605.55600000001</v>
      </c>
      <c r="P46" s="57">
        <f t="shared" si="0"/>
        <v>1744136.2280000001</v>
      </c>
      <c r="Q46" s="22">
        <f t="shared" si="1"/>
        <v>2.1913336234063475E-2</v>
      </c>
      <c r="R46" s="22"/>
      <c r="S46" s="56">
        <v>41</v>
      </c>
      <c r="T46">
        <v>6</v>
      </c>
      <c r="U46">
        <v>8</v>
      </c>
      <c r="V46">
        <v>6</v>
      </c>
      <c r="W46">
        <v>5</v>
      </c>
      <c r="X46">
        <v>10</v>
      </c>
      <c r="Y46">
        <v>12</v>
      </c>
      <c r="Z46">
        <v>15</v>
      </c>
      <c r="AA46">
        <v>11</v>
      </c>
      <c r="AB46">
        <v>7</v>
      </c>
      <c r="AC46">
        <v>11</v>
      </c>
      <c r="AD46">
        <v>13</v>
      </c>
      <c r="AE46">
        <v>21</v>
      </c>
      <c r="AF46">
        <f t="shared" si="2"/>
        <v>125</v>
      </c>
      <c r="AG46" s="22">
        <f t="shared" si="3"/>
        <v>2.0702219277906591E-2</v>
      </c>
    </row>
    <row r="47" spans="3:33" x14ac:dyDescent="0.25">
      <c r="C47" s="56">
        <v>42</v>
      </c>
      <c r="D47" s="57">
        <v>47752.979999999996</v>
      </c>
      <c r="E47" s="57">
        <v>80536.042000000001</v>
      </c>
      <c r="F47" s="57">
        <v>205529.75999999998</v>
      </c>
      <c r="G47" s="57">
        <v>72972.406999999977</v>
      </c>
      <c r="H47" s="57">
        <v>135351.34599999999</v>
      </c>
      <c r="I47" s="57">
        <v>135437.54300000001</v>
      </c>
      <c r="J47" s="57">
        <v>93691.676000000007</v>
      </c>
      <c r="K47" s="57">
        <v>70433.55799999999</v>
      </c>
      <c r="L47" s="57">
        <v>128940.80300000001</v>
      </c>
      <c r="M47" s="57">
        <v>55204.472000000002</v>
      </c>
      <c r="N47" s="57">
        <v>128191.68400000001</v>
      </c>
      <c r="O47" s="57">
        <v>336897.19399999996</v>
      </c>
      <c r="P47" s="57">
        <f t="shared" si="0"/>
        <v>1490939.4649999999</v>
      </c>
      <c r="Q47" s="22">
        <f t="shared" si="1"/>
        <v>1.8732170845762459E-2</v>
      </c>
      <c r="R47" s="22"/>
      <c r="S47" s="56">
        <v>42</v>
      </c>
      <c r="T47">
        <v>6</v>
      </c>
      <c r="U47">
        <v>10</v>
      </c>
      <c r="V47">
        <v>10</v>
      </c>
      <c r="W47">
        <v>7</v>
      </c>
      <c r="X47">
        <v>11</v>
      </c>
      <c r="Y47">
        <v>6</v>
      </c>
      <c r="Z47">
        <v>8</v>
      </c>
      <c r="AA47">
        <v>10</v>
      </c>
      <c r="AB47">
        <v>7</v>
      </c>
      <c r="AC47">
        <v>10</v>
      </c>
      <c r="AD47">
        <v>8</v>
      </c>
      <c r="AE47">
        <v>23</v>
      </c>
      <c r="AF47">
        <f t="shared" si="2"/>
        <v>116</v>
      </c>
      <c r="AG47" s="22">
        <f t="shared" si="3"/>
        <v>1.9211659489897316E-2</v>
      </c>
    </row>
    <row r="48" spans="3:33" x14ac:dyDescent="0.25">
      <c r="C48" s="56">
        <v>43</v>
      </c>
      <c r="D48" s="57">
        <v>73448.790000000008</v>
      </c>
      <c r="E48" s="57">
        <v>71100.281000000003</v>
      </c>
      <c r="F48" s="57">
        <v>137382.06799999997</v>
      </c>
      <c r="G48" s="57">
        <v>192147.32</v>
      </c>
      <c r="H48" s="57">
        <v>124124.27899999999</v>
      </c>
      <c r="I48" s="57">
        <v>80352.347000000009</v>
      </c>
      <c r="J48" s="57">
        <v>137222.74800000002</v>
      </c>
      <c r="K48" s="57">
        <v>144832.18999999997</v>
      </c>
      <c r="L48" s="57">
        <v>342492.08400000003</v>
      </c>
      <c r="M48" s="57">
        <v>309635.14099999995</v>
      </c>
      <c r="N48" s="57">
        <v>44103.322</v>
      </c>
      <c r="O48" s="57">
        <v>134675.777</v>
      </c>
      <c r="P48" s="57">
        <f t="shared" si="0"/>
        <v>1791516.3469999996</v>
      </c>
      <c r="Q48" s="22">
        <f t="shared" si="1"/>
        <v>2.2508620284580273E-2</v>
      </c>
      <c r="R48" s="22"/>
      <c r="S48" s="56">
        <v>43</v>
      </c>
      <c r="T48">
        <v>5</v>
      </c>
      <c r="U48">
        <v>5</v>
      </c>
      <c r="V48">
        <v>10</v>
      </c>
      <c r="W48">
        <v>12</v>
      </c>
      <c r="X48">
        <v>14</v>
      </c>
      <c r="Y48">
        <v>10</v>
      </c>
      <c r="Z48">
        <v>10</v>
      </c>
      <c r="AA48">
        <v>8</v>
      </c>
      <c r="AB48">
        <v>17</v>
      </c>
      <c r="AC48">
        <v>16</v>
      </c>
      <c r="AD48">
        <v>5</v>
      </c>
      <c r="AE48">
        <v>14</v>
      </c>
      <c r="AF48">
        <f t="shared" si="2"/>
        <v>126</v>
      </c>
      <c r="AG48" s="22">
        <f t="shared" si="3"/>
        <v>2.0867837032129844E-2</v>
      </c>
    </row>
    <row r="49" spans="3:33" x14ac:dyDescent="0.25">
      <c r="C49" s="56">
        <v>44</v>
      </c>
      <c r="D49" s="57">
        <v>25834.368999999999</v>
      </c>
      <c r="E49" s="57">
        <v>150368.36599999998</v>
      </c>
      <c r="F49" s="57">
        <v>70177.978000000003</v>
      </c>
      <c r="G49" s="57">
        <v>121292.30999999998</v>
      </c>
      <c r="H49" s="57">
        <v>150198.02700000003</v>
      </c>
      <c r="I49" s="57">
        <v>192400.31099999999</v>
      </c>
      <c r="J49" s="57">
        <v>117741.09000000001</v>
      </c>
      <c r="K49" s="57">
        <v>91318.594999999987</v>
      </c>
      <c r="L49" s="57">
        <v>172773.48000000004</v>
      </c>
      <c r="M49" s="57">
        <v>230709.36999999997</v>
      </c>
      <c r="N49" s="57">
        <v>193268.43400000001</v>
      </c>
      <c r="O49" s="57">
        <v>410638.071</v>
      </c>
      <c r="P49" s="57">
        <f t="shared" si="0"/>
        <v>1926720.4010000001</v>
      </c>
      <c r="Q49" s="22">
        <f t="shared" si="1"/>
        <v>2.420732469077674E-2</v>
      </c>
      <c r="R49" s="22"/>
      <c r="S49" s="56">
        <v>44</v>
      </c>
      <c r="T49">
        <v>4</v>
      </c>
      <c r="U49">
        <v>14</v>
      </c>
      <c r="V49">
        <v>8</v>
      </c>
      <c r="W49">
        <v>8</v>
      </c>
      <c r="X49">
        <v>9</v>
      </c>
      <c r="Y49">
        <v>13</v>
      </c>
      <c r="Z49">
        <v>9</v>
      </c>
      <c r="AA49">
        <v>7</v>
      </c>
      <c r="AB49">
        <v>12</v>
      </c>
      <c r="AC49">
        <v>11</v>
      </c>
      <c r="AD49">
        <v>10</v>
      </c>
      <c r="AE49">
        <v>18</v>
      </c>
      <c r="AF49">
        <f t="shared" si="2"/>
        <v>123</v>
      </c>
      <c r="AG49" s="22">
        <f t="shared" si="3"/>
        <v>2.0370983769460085E-2</v>
      </c>
    </row>
    <row r="50" spans="3:33" x14ac:dyDescent="0.25">
      <c r="C50" s="56">
        <v>45</v>
      </c>
      <c r="D50" s="57">
        <v>52452.798999999999</v>
      </c>
      <c r="E50" s="57">
        <v>150452.66099999999</v>
      </c>
      <c r="F50" s="57">
        <v>169152.772</v>
      </c>
      <c r="G50" s="57">
        <v>57023.102000000006</v>
      </c>
      <c r="H50" s="57">
        <v>253621.75900000002</v>
      </c>
      <c r="I50" s="57">
        <v>130849.50699999998</v>
      </c>
      <c r="J50" s="57">
        <v>263005.37899999996</v>
      </c>
      <c r="K50" s="57">
        <v>144476.99800000002</v>
      </c>
      <c r="L50" s="57">
        <v>84396.9</v>
      </c>
      <c r="M50" s="57">
        <v>185951.647</v>
      </c>
      <c r="N50" s="57">
        <v>25135.815999999999</v>
      </c>
      <c r="O50" s="57">
        <v>227413.90700000004</v>
      </c>
      <c r="P50" s="57">
        <f t="shared" si="0"/>
        <v>1743933.247</v>
      </c>
      <c r="Q50" s="22">
        <f t="shared" si="1"/>
        <v>2.1910785979770996E-2</v>
      </c>
      <c r="R50" s="22"/>
      <c r="S50" s="56">
        <v>45</v>
      </c>
      <c r="T50">
        <v>6</v>
      </c>
      <c r="U50">
        <v>11</v>
      </c>
      <c r="V50">
        <v>12</v>
      </c>
      <c r="W50">
        <v>6</v>
      </c>
      <c r="X50">
        <v>12</v>
      </c>
      <c r="Y50">
        <v>12</v>
      </c>
      <c r="Z50">
        <v>14</v>
      </c>
      <c r="AA50">
        <v>10</v>
      </c>
      <c r="AB50">
        <v>8</v>
      </c>
      <c r="AC50">
        <v>12</v>
      </c>
      <c r="AD50">
        <v>2</v>
      </c>
      <c r="AE50">
        <v>9</v>
      </c>
      <c r="AF50">
        <f t="shared" si="2"/>
        <v>114</v>
      </c>
      <c r="AG50" s="22">
        <f t="shared" si="3"/>
        <v>1.888042398145081E-2</v>
      </c>
    </row>
    <row r="51" spans="3:33" x14ac:dyDescent="0.25">
      <c r="C51" s="56">
        <v>46</v>
      </c>
      <c r="D51" s="57">
        <v>97127.135999999999</v>
      </c>
      <c r="E51" s="57">
        <v>155906.33699999997</v>
      </c>
      <c r="F51" s="57">
        <v>89069.465000000011</v>
      </c>
      <c r="G51" s="57">
        <v>135594.79399999999</v>
      </c>
      <c r="H51" s="57">
        <v>160868.315</v>
      </c>
      <c r="I51" s="57">
        <v>177381.58</v>
      </c>
      <c r="J51" s="57">
        <v>226808.853</v>
      </c>
      <c r="K51" s="57">
        <v>74855.348999999987</v>
      </c>
      <c r="L51" s="57">
        <v>141721.234</v>
      </c>
      <c r="M51" s="57">
        <v>91880.645999999993</v>
      </c>
      <c r="N51" s="57">
        <v>30686.358999999997</v>
      </c>
      <c r="O51" s="57">
        <v>304417.00699999998</v>
      </c>
      <c r="P51" s="57">
        <f t="shared" si="0"/>
        <v>1686317.0749999997</v>
      </c>
      <c r="Q51" s="22">
        <f t="shared" si="1"/>
        <v>2.1186896108505941E-2</v>
      </c>
      <c r="R51" s="22"/>
      <c r="S51" s="56">
        <v>46</v>
      </c>
      <c r="T51">
        <v>8</v>
      </c>
      <c r="U51">
        <v>12</v>
      </c>
      <c r="V51">
        <v>8</v>
      </c>
      <c r="W51">
        <v>9</v>
      </c>
      <c r="X51">
        <v>10</v>
      </c>
      <c r="Y51">
        <v>7</v>
      </c>
      <c r="Z51">
        <v>15</v>
      </c>
      <c r="AA51">
        <v>11</v>
      </c>
      <c r="AB51">
        <v>13</v>
      </c>
      <c r="AC51">
        <v>9</v>
      </c>
      <c r="AD51">
        <v>4</v>
      </c>
      <c r="AE51">
        <v>17</v>
      </c>
      <c r="AF51">
        <f t="shared" si="2"/>
        <v>123</v>
      </c>
      <c r="AG51" s="22">
        <f t="shared" si="3"/>
        <v>2.0370983769460085E-2</v>
      </c>
    </row>
    <row r="52" spans="3:33" x14ac:dyDescent="0.25">
      <c r="C52" s="56">
        <v>47</v>
      </c>
      <c r="D52" s="57">
        <v>75014.452000000005</v>
      </c>
      <c r="E52" s="57">
        <v>65513.606999999996</v>
      </c>
      <c r="F52" s="57">
        <v>171996.68799999999</v>
      </c>
      <c r="G52" s="57">
        <v>145210.11499999999</v>
      </c>
      <c r="H52" s="57">
        <v>241311.11899999998</v>
      </c>
      <c r="I52" s="57">
        <v>184007.28399999999</v>
      </c>
      <c r="J52" s="57">
        <v>243514.56500000003</v>
      </c>
      <c r="K52" s="57">
        <v>103098.356</v>
      </c>
      <c r="L52" s="57">
        <v>173293.568</v>
      </c>
      <c r="M52" s="57">
        <v>186540.91700000002</v>
      </c>
      <c r="N52" s="57">
        <v>149060.73300000001</v>
      </c>
      <c r="O52" s="57">
        <v>301628.12000000005</v>
      </c>
      <c r="P52" s="57">
        <f t="shared" si="0"/>
        <v>2040189.5239999997</v>
      </c>
      <c r="Q52" s="22">
        <f t="shared" si="1"/>
        <v>2.5632951315902548E-2</v>
      </c>
      <c r="R52" s="22"/>
      <c r="S52" s="56">
        <v>47</v>
      </c>
      <c r="T52">
        <v>5</v>
      </c>
      <c r="U52">
        <v>6</v>
      </c>
      <c r="V52">
        <v>12</v>
      </c>
      <c r="W52">
        <v>8</v>
      </c>
      <c r="X52">
        <v>18</v>
      </c>
      <c r="Y52">
        <v>5</v>
      </c>
      <c r="Z52">
        <v>12</v>
      </c>
      <c r="AA52">
        <v>10</v>
      </c>
      <c r="AB52">
        <v>11</v>
      </c>
      <c r="AC52">
        <v>12</v>
      </c>
      <c r="AD52">
        <v>7</v>
      </c>
      <c r="AE52">
        <v>13</v>
      </c>
      <c r="AF52">
        <f t="shared" si="2"/>
        <v>119</v>
      </c>
      <c r="AG52" s="22">
        <f t="shared" si="3"/>
        <v>1.9708512752567076E-2</v>
      </c>
    </row>
    <row r="53" spans="3:33" x14ac:dyDescent="0.25">
      <c r="C53" s="58">
        <v>48</v>
      </c>
      <c r="D53" s="57">
        <v>1779106.7479999997</v>
      </c>
      <c r="E53" s="57">
        <v>1762202.6370000006</v>
      </c>
      <c r="F53" s="57">
        <v>3786061.9639999983</v>
      </c>
      <c r="G53" s="57">
        <v>3039947.1620000005</v>
      </c>
      <c r="H53" s="57">
        <v>3605836.4919999982</v>
      </c>
      <c r="I53" s="57">
        <v>2727925.4739999999</v>
      </c>
      <c r="J53" s="57">
        <v>3221482.1080000014</v>
      </c>
      <c r="K53" s="57">
        <v>2847365.621999999</v>
      </c>
      <c r="L53" s="57">
        <v>4084436.2989999992</v>
      </c>
      <c r="M53" s="57">
        <v>2823540.1610000012</v>
      </c>
      <c r="N53" s="57">
        <v>1852059.4630000002</v>
      </c>
      <c r="O53" s="57">
        <v>5864613.4730000002</v>
      </c>
      <c r="P53" s="59">
        <f t="shared" si="0"/>
        <v>37394577.603</v>
      </c>
      <c r="Q53" s="22">
        <f t="shared" si="1"/>
        <v>0.46982565879327537</v>
      </c>
      <c r="R53" s="22"/>
      <c r="S53" s="58">
        <v>48</v>
      </c>
      <c r="T53" s="14">
        <v>99</v>
      </c>
      <c r="U53" s="14">
        <v>112</v>
      </c>
      <c r="V53" s="14">
        <v>196</v>
      </c>
      <c r="W53" s="14">
        <v>172</v>
      </c>
      <c r="X53" s="14">
        <v>177</v>
      </c>
      <c r="Y53" s="14">
        <v>158</v>
      </c>
      <c r="Z53" s="14">
        <v>162</v>
      </c>
      <c r="AA53" s="14">
        <v>153</v>
      </c>
      <c r="AB53" s="14">
        <v>199</v>
      </c>
      <c r="AC53" s="14">
        <v>166</v>
      </c>
      <c r="AD53" s="14">
        <v>108</v>
      </c>
      <c r="AE53" s="14">
        <v>265</v>
      </c>
      <c r="AF53" s="14">
        <f t="shared" si="2"/>
        <v>1967</v>
      </c>
      <c r="AG53" s="22">
        <f t="shared" si="3"/>
        <v>0.32577012255713811</v>
      </c>
    </row>
    <row r="54" spans="3:33" x14ac:dyDescent="0.25">
      <c r="D54" s="60">
        <f>SUM(D6:D53)</f>
        <v>3171890.3329999996</v>
      </c>
      <c r="E54" s="60">
        <f t="shared" ref="E54:O54" si="4">SUM(E6:E53)</f>
        <v>4283901.8990000002</v>
      </c>
      <c r="F54" s="60">
        <f t="shared" si="4"/>
        <v>7177771.2419999987</v>
      </c>
      <c r="G54" s="60">
        <f t="shared" si="4"/>
        <v>6147301.330000001</v>
      </c>
      <c r="H54" s="60">
        <f t="shared" si="4"/>
        <v>7832802.561999999</v>
      </c>
      <c r="I54" s="60">
        <f t="shared" si="4"/>
        <v>5559443.0030000005</v>
      </c>
      <c r="J54" s="60">
        <f t="shared" si="4"/>
        <v>7329555.1790000005</v>
      </c>
      <c r="K54" s="60">
        <f t="shared" si="4"/>
        <v>6505468.5249999994</v>
      </c>
      <c r="L54" s="60">
        <f t="shared" si="4"/>
        <v>7755010.0729999989</v>
      </c>
      <c r="M54" s="60">
        <f t="shared" si="4"/>
        <v>6760745.7080000015</v>
      </c>
      <c r="N54" s="60">
        <f t="shared" si="4"/>
        <v>4704553.4390000002</v>
      </c>
      <c r="O54" s="60">
        <f t="shared" si="4"/>
        <v>12364011.702</v>
      </c>
      <c r="P54" s="61">
        <f>SUM(P6:P53)</f>
        <v>79592454.995000005</v>
      </c>
      <c r="Q54" s="62">
        <f>SUM(Q6:Q53)</f>
        <v>1</v>
      </c>
      <c r="R54" s="63"/>
      <c r="T54">
        <f>SUM(T6:T53)</f>
        <v>304</v>
      </c>
      <c r="U54">
        <f t="shared" ref="U54:AE54" si="5">SUM(U6:U53)</f>
        <v>375</v>
      </c>
      <c r="V54">
        <f t="shared" si="5"/>
        <v>528</v>
      </c>
      <c r="W54">
        <f t="shared" si="5"/>
        <v>507</v>
      </c>
      <c r="X54">
        <f t="shared" si="5"/>
        <v>583</v>
      </c>
      <c r="Y54">
        <f t="shared" si="5"/>
        <v>423</v>
      </c>
      <c r="Z54">
        <f t="shared" si="5"/>
        <v>595</v>
      </c>
      <c r="AA54">
        <f t="shared" si="5"/>
        <v>477</v>
      </c>
      <c r="AB54">
        <f t="shared" si="5"/>
        <v>551</v>
      </c>
      <c r="AC54">
        <f t="shared" si="5"/>
        <v>571</v>
      </c>
      <c r="AD54">
        <f t="shared" si="5"/>
        <v>352</v>
      </c>
      <c r="AE54">
        <f t="shared" si="5"/>
        <v>772</v>
      </c>
      <c r="AF54" s="64">
        <f>SUM(AF6:AF53)</f>
        <v>6038</v>
      </c>
      <c r="AG54" s="65">
        <f>SUM(AG6:AG53)</f>
        <v>1.0000000000000002</v>
      </c>
    </row>
    <row r="57" spans="3:33" x14ac:dyDescent="0.25">
      <c r="P57" s="66" t="s">
        <v>48</v>
      </c>
      <c r="Q57" s="67">
        <f>SUMPRODUCT(C6:C53,Q6:Q53)</f>
        <v>41.693987729822751</v>
      </c>
      <c r="AE57" s="66" t="s">
        <v>49</v>
      </c>
      <c r="AF57" s="67">
        <f>SUMPRODUCT(S6:S53,AG6:AG53)</f>
        <v>37.884564425306394</v>
      </c>
    </row>
  </sheetData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Loan Data (external)</vt:lpstr>
      <vt:lpstr>Loan Term (external)</vt:lpstr>
      <vt:lpstr>'Loan Data (external)'!Print_Area</vt:lpstr>
      <vt:lpstr>'Loan Term (external)'!Print_Area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Fidao</dc:creator>
  <cp:lastModifiedBy>Christopher P. Magalhaes</cp:lastModifiedBy>
  <dcterms:created xsi:type="dcterms:W3CDTF">2016-10-14T00:56:30Z</dcterms:created>
  <dcterms:modified xsi:type="dcterms:W3CDTF">2016-11-23T23:54:43Z</dcterms:modified>
</cp:coreProperties>
</file>